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PROJETOS PREFEITURA AC\ESCOLAS SEM SISTEMA DE ÁGUA\ORIGINAIS\PLANILHAS INDIVUDUAIS\"/>
    </mc:Choice>
  </mc:AlternateContent>
  <xr:revisionPtr revIDLastSave="0" documentId="8_{0E44C1F6-75DD-4791-8ABC-B89CFF03E14D}" xr6:coauthVersionLast="34" xr6:coauthVersionMax="34" xr10:uidLastSave="{00000000-0000-0000-0000-000000000000}"/>
  <bookViews>
    <workbookView xWindow="0" yWindow="0" windowWidth="23040" windowHeight="9195" tabRatio="500" xr2:uid="{00000000-000D-0000-FFFF-FFFF00000000}"/>
  </bookViews>
  <sheets>
    <sheet name="PLANILHA ORÇAMENTÁRIA" sheetId="1" r:id="rId1"/>
    <sheet name="CRONOGRAMA" sheetId="4" r:id="rId2"/>
    <sheet name="CPUs" sheetId="2" r:id="rId3"/>
    <sheet name="BDI" sheetId="3" r:id="rId4"/>
  </sheets>
  <externalReferences>
    <externalReference r:id="rId5"/>
    <externalReference r:id="rId6"/>
  </externalReferences>
  <definedNames>
    <definedName name="_BD2" localSheetId="3">#REF!</definedName>
    <definedName name="_BD2">#REF!</definedName>
    <definedName name="_xlnm.Print_Area" localSheetId="2">CPUs!$A$1:$J$189</definedName>
    <definedName name="_xlnm.Print_Area" localSheetId="1">CRONOGRAMA!$A$1:$G$29</definedName>
    <definedName name="_xlnm.Print_Area" localSheetId="0">'PLANILHA ORÇAMENTÁRIA'!$A$1:$J$44</definedName>
    <definedName name="BDI.Opcao">[1]DADOS!$F$18</definedName>
    <definedName name="CRONO.MaxParc" localSheetId="3">[2]CRONO!#REF!+[2]CRONO!A1</definedName>
    <definedName name="CRONO.MaxParc">[2]CRONO!#REF!+[2]CRONO!A1</definedName>
    <definedName name="DESONERACAO" localSheetId="3">IF(OR(Import.Desoneracao="DESONERADO",Import.Desoneracao="SIM"),"SIM","NÃO")</definedName>
    <definedName name="DESONERACAO">IF(OR(Import.Desoneracao="DESONERADO",Import.Desoneracao="SIM"),"SIM","NÃO")</definedName>
    <definedName name="Import.Desoneracao">OFFSET([1]DADOS!$G$18,0,-1)</definedName>
    <definedName name="Import.Município">[1]DADOS!$F$6</definedName>
    <definedName name="Import.RespOrçamento">[1]DADOS!$F$22:$F$24</definedName>
    <definedName name="Print_Area" localSheetId="3">BDI!$A$2:$C$48</definedName>
    <definedName name="Print_Area" localSheetId="2">CPUs!$A$1:$J$180</definedName>
    <definedName name="Print_Area" localSheetId="1">CRONOGRAMA!$A$3:$G$32</definedName>
    <definedName name="Print_Area" localSheetId="0">'PLANILHA ORÇAMENTÁRIA'!$A$1:$J$40</definedName>
    <definedName name="Print_Titles" localSheetId="2">CPUs!$1:$4</definedName>
  </definedName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2" i="3" l="1"/>
  <c r="D187" i="2"/>
  <c r="D188" i="2"/>
  <c r="E183" i="2"/>
  <c r="E24" i="4"/>
  <c r="A1" i="4" l="1"/>
  <c r="A2" i="4"/>
  <c r="A1" i="2"/>
  <c r="A3" i="3"/>
  <c r="A2" i="3"/>
  <c r="B29" i="4" l="1"/>
  <c r="B28" i="4"/>
  <c r="F8" i="4"/>
  <c r="B16" i="4"/>
  <c r="B14" i="4"/>
  <c r="B12" i="4"/>
  <c r="B10" i="4"/>
  <c r="B8" i="4"/>
  <c r="B6" i="4"/>
  <c r="F16" i="4"/>
  <c r="F14" i="4"/>
  <c r="F12" i="4"/>
  <c r="F10" i="4"/>
  <c r="F6" i="4"/>
  <c r="B47" i="3" l="1"/>
  <c r="B46" i="3"/>
  <c r="C19" i="3"/>
  <c r="C16" i="3"/>
  <c r="C13" i="3"/>
  <c r="C7" i="3"/>
  <c r="C25" i="3" s="1"/>
  <c r="J179" i="2"/>
  <c r="J178" i="2"/>
  <c r="J177" i="2"/>
  <c r="J176" i="2"/>
  <c r="J175" i="2"/>
  <c r="J174" i="2"/>
  <c r="J173" i="2"/>
  <c r="J172" i="2"/>
  <c r="J171" i="2"/>
  <c r="J170" i="2"/>
  <c r="J169" i="2"/>
  <c r="J168" i="2"/>
  <c r="J161" i="2"/>
  <c r="J160" i="2"/>
  <c r="J159" i="2"/>
  <c r="J158" i="2"/>
  <c r="J157" i="2" s="1"/>
  <c r="G29" i="1" s="1"/>
  <c r="H29" i="1" s="1"/>
  <c r="I29" i="1" s="1"/>
  <c r="J150" i="2"/>
  <c r="J149" i="2"/>
  <c r="J148" i="2"/>
  <c r="J147" i="2"/>
  <c r="J138" i="2"/>
  <c r="J137" i="2"/>
  <c r="J136" i="2"/>
  <c r="J135" i="2"/>
  <c r="J134" i="2" s="1"/>
  <c r="G27" i="1" s="1"/>
  <c r="H27" i="1" s="1"/>
  <c r="I27" i="1" s="1"/>
  <c r="J128" i="2"/>
  <c r="J127" i="2"/>
  <c r="J126" i="2"/>
  <c r="J125" i="2"/>
  <c r="J124" i="2"/>
  <c r="J123" i="2"/>
  <c r="J122" i="2"/>
  <c r="J116" i="2"/>
  <c r="J115" i="2"/>
  <c r="J114" i="2"/>
  <c r="J113" i="2"/>
  <c r="J112" i="2"/>
  <c r="J111" i="2" s="1"/>
  <c r="G23" i="1" s="1"/>
  <c r="H23" i="1" s="1"/>
  <c r="I23" i="1" s="1"/>
  <c r="J106" i="2"/>
  <c r="J105" i="2"/>
  <c r="J104" i="2"/>
  <c r="J103" i="2"/>
  <c r="J97" i="2"/>
  <c r="J96" i="2"/>
  <c r="J95" i="2"/>
  <c r="J89" i="2"/>
  <c r="J88" i="2"/>
  <c r="J82" i="2"/>
  <c r="J81" i="2"/>
  <c r="J80" i="2"/>
  <c r="J79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 s="1"/>
  <c r="G11" i="1" s="1"/>
  <c r="H11" i="1" s="1"/>
  <c r="I11" i="1" s="1"/>
  <c r="J29" i="2"/>
  <c r="J28" i="2"/>
  <c r="J27" i="2"/>
  <c r="J20" i="2"/>
  <c r="J19" i="2"/>
  <c r="J18" i="2"/>
  <c r="J17" i="2"/>
  <c r="J16" i="2"/>
  <c r="J15" i="2" s="1"/>
  <c r="J9" i="2"/>
  <c r="J8" i="2"/>
  <c r="A2" i="2"/>
  <c r="J26" i="2" l="1"/>
  <c r="J32" i="2" s="1"/>
  <c r="F32" i="2" s="1"/>
  <c r="J87" i="2"/>
  <c r="G18" i="1" s="1"/>
  <c r="H18" i="1" s="1"/>
  <c r="I18" i="1" s="1"/>
  <c r="J121" i="2"/>
  <c r="G24" i="1" s="1"/>
  <c r="H24" i="1" s="1"/>
  <c r="I24" i="1" s="1"/>
  <c r="J23" i="2"/>
  <c r="F23" i="2" s="1"/>
  <c r="G7" i="1"/>
  <c r="H7" i="1" s="1"/>
  <c r="I7" i="1" s="1"/>
  <c r="J7" i="2"/>
  <c r="G6" i="1" s="1"/>
  <c r="H6" i="1" s="1"/>
  <c r="J78" i="2"/>
  <c r="G15" i="1" s="1"/>
  <c r="H15" i="1" s="1"/>
  <c r="I15" i="1" s="1"/>
  <c r="J102" i="2"/>
  <c r="G20" i="1" s="1"/>
  <c r="H20" i="1" s="1"/>
  <c r="I20" i="1" s="1"/>
  <c r="J167" i="2"/>
  <c r="J181" i="2" s="1"/>
  <c r="F181" i="2" s="1"/>
  <c r="G8" i="1"/>
  <c r="H8" i="1" s="1"/>
  <c r="I8" i="1" s="1"/>
  <c r="J56" i="2"/>
  <c r="G14" i="1" s="1"/>
  <c r="H14" i="1" s="1"/>
  <c r="I14" i="1" s="1"/>
  <c r="I16" i="1" s="1"/>
  <c r="D11" i="4" s="1"/>
  <c r="F11" i="4" s="1"/>
  <c r="J94" i="2"/>
  <c r="G19" i="1" s="1"/>
  <c r="H19" i="1" s="1"/>
  <c r="I19" i="1" s="1"/>
  <c r="I21" i="1" s="1"/>
  <c r="D13" i="4" s="1"/>
  <c r="F13" i="4" s="1"/>
  <c r="J146" i="2"/>
  <c r="J153" i="2" s="1"/>
  <c r="F153" i="2" s="1"/>
  <c r="I25" i="1"/>
  <c r="G28" i="1"/>
  <c r="H28" i="1" s="1"/>
  <c r="I28" i="1" s="1"/>
  <c r="I12" i="1"/>
  <c r="G30" i="1"/>
  <c r="H30" i="1" s="1"/>
  <c r="I30" i="1" s="1"/>
  <c r="G2" i="1"/>
  <c r="G2" i="2"/>
  <c r="J75" i="2" s="1"/>
  <c r="F75" i="2" s="1"/>
  <c r="J141" i="2"/>
  <c r="F141" i="2" s="1"/>
  <c r="J164" i="2"/>
  <c r="F164" i="2" s="1"/>
  <c r="D9" i="4" l="1"/>
  <c r="C9" i="4"/>
  <c r="C15" i="4"/>
  <c r="E15" i="4"/>
  <c r="D15" i="4"/>
  <c r="J130" i="2"/>
  <c r="F130" i="2" s="1"/>
  <c r="J108" i="2"/>
  <c r="F108" i="2" s="1"/>
  <c r="J84" i="2"/>
  <c r="F84" i="2" s="1"/>
  <c r="J12" i="2"/>
  <c r="F12" i="2" s="1"/>
  <c r="J99" i="2"/>
  <c r="F99" i="2" s="1"/>
  <c r="H32" i="1"/>
  <c r="J118" i="2"/>
  <c r="F118" i="2" s="1"/>
  <c r="J91" i="2"/>
  <c r="F91" i="2" s="1"/>
  <c r="J53" i="2"/>
  <c r="F53" i="2" s="1"/>
  <c r="I31" i="1"/>
  <c r="H33" i="1"/>
  <c r="I6" i="1"/>
  <c r="E17" i="4" l="1"/>
  <c r="E18" i="4" s="1"/>
  <c r="D17" i="4"/>
  <c r="F15" i="4"/>
  <c r="H34" i="1"/>
  <c r="F9" i="4"/>
  <c r="I9" i="1"/>
  <c r="C7" i="4" s="1"/>
  <c r="F7" i="4" l="1"/>
  <c r="C18" i="4"/>
  <c r="D18" i="4"/>
  <c r="F17" i="4"/>
  <c r="H35" i="1"/>
  <c r="J27" i="1" s="1"/>
  <c r="J15" i="1"/>
  <c r="J7" i="1"/>
  <c r="J18" i="1"/>
  <c r="J29" i="1"/>
  <c r="J8" i="1"/>
  <c r="J24" i="1"/>
  <c r="J14" i="1"/>
  <c r="J16" i="1" s="1"/>
  <c r="J23" i="1"/>
  <c r="J11" i="1"/>
  <c r="J12" i="1" s="1"/>
  <c r="J20" i="1"/>
  <c r="J28" i="1"/>
  <c r="J30" i="1"/>
  <c r="J19" i="1"/>
  <c r="J6" i="1"/>
  <c r="J9" i="1" s="1"/>
  <c r="C20" i="4" l="1"/>
  <c r="D20" i="4" s="1"/>
  <c r="E20" i="4" s="1"/>
  <c r="F18" i="4"/>
  <c r="C19" i="4" s="1"/>
  <c r="C21" i="4" s="1"/>
  <c r="J31" i="1"/>
  <c r="J21" i="1"/>
  <c r="G6" i="4" l="1"/>
  <c r="D19" i="4"/>
  <c r="D21" i="4" s="1"/>
  <c r="G12" i="4"/>
  <c r="G10" i="4"/>
  <c r="G14" i="4"/>
  <c r="G8" i="4"/>
  <c r="E19" i="4"/>
  <c r="G16" i="4"/>
  <c r="E21" i="4" l="1"/>
  <c r="G18" i="4"/>
</calcChain>
</file>

<file path=xl/sharedStrings.xml><?xml version="1.0" encoding="utf-8"?>
<sst xmlns="http://schemas.openxmlformats.org/spreadsheetml/2006/main" count="977" uniqueCount="331">
  <si>
    <t>Bancos:</t>
  </si>
  <si>
    <t>B.D.I.</t>
  </si>
  <si>
    <t>Encargos Sociais</t>
  </si>
  <si>
    <t xml:space="preserve">SINAPI - 08/2021 - Pará
ORSE - 08/2021 - Sergipe
SEDOP - 09/2021 - Pará
</t>
  </si>
  <si>
    <t>Desonerado: 
Horista:  86,90%
Mensalista:  47,89%</t>
  </si>
  <si>
    <t>Planilha Orçamentária</t>
  </si>
  <si>
    <t>Item</t>
  </si>
  <si>
    <t>Código</t>
  </si>
  <si>
    <t>Banco</t>
  </si>
  <si>
    <t>Descrição</t>
  </si>
  <si>
    <t>Und</t>
  </si>
  <si>
    <t>Quant.</t>
  </si>
  <si>
    <t>Valor Unit sem BDI</t>
  </si>
  <si>
    <t>Valor Unit com BDI</t>
  </si>
  <si>
    <t>Total (R$)</t>
  </si>
  <si>
    <t>Peso (%)</t>
  </si>
  <si>
    <t>1.0</t>
  </si>
  <si>
    <t>SERVIÇOS PRELIMINARES</t>
  </si>
  <si>
    <t xml:space="preserve"> 1.1 </t>
  </si>
  <si>
    <t>COMP.001</t>
  </si>
  <si>
    <t>PMAC-Próprio</t>
  </si>
  <si>
    <t>LICENÇAS E TAXAS DA OBRA</t>
  </si>
  <si>
    <t>CJ</t>
  </si>
  <si>
    <t>1.2</t>
  </si>
  <si>
    <t>SEDOP</t>
  </si>
  <si>
    <t xml:space="preserve">PLACA DE OBRA EM LONA COM PLOTAGEM GRÁFICA </t>
  </si>
  <si>
    <t>M²</t>
  </si>
  <si>
    <t>1.3</t>
  </si>
  <si>
    <t>COMP.002</t>
  </si>
  <si>
    <t>MOBILIZAÇÃO E DESMOBILIZAÇÃO</t>
  </si>
  <si>
    <t>TOTAL DO SUBITEM 1.0 =</t>
  </si>
  <si>
    <t>2.0</t>
  </si>
  <si>
    <t>POÇO SEMI ARTESIANO 4¨ X 24,00 M.</t>
  </si>
  <si>
    <t xml:space="preserve"> 2.1 </t>
  </si>
  <si>
    <t xml:space="preserve"> COMP.003</t>
  </si>
  <si>
    <t>Poço Tubular D=4" (110mm) -  prof.= 24m</t>
  </si>
  <si>
    <t>UND</t>
  </si>
  <si>
    <t>TOTAL DO SUBITEM 2.0 =</t>
  </si>
  <si>
    <t>3.0</t>
  </si>
  <si>
    <t>CONJUNTO ELEVATORIA</t>
  </si>
  <si>
    <t xml:space="preserve"> 3.1 </t>
  </si>
  <si>
    <t>COMP.004</t>
  </si>
  <si>
    <t xml:space="preserve">CONJUNTO HIDRÁULICO PARA INSTALAÇÃO DE BOMBA EM AÇO ROSCÁVEL,  RECALQUE DN= 40mm (1¼”), PARA EDIFICAÇÃO ATÉ 4 PAVIMENTOS  FORNECIMENTO E INSTALAÇÃO. </t>
  </si>
  <si>
    <t xml:space="preserve"> 3.2 </t>
  </si>
  <si>
    <t>COMP.005</t>
  </si>
  <si>
    <t>INSTALAÇÃO DE CONJ. ELEVATÓRIA DO SISTEMA C/ A UTILIZAÇÃO DE UM MOTOR-BOMBA SUBMERSA DE 1/2" CV, INCLUSIVE C/ PAINEL DE CONTROLE E CABO ELÉTRICO SUBMERSO.</t>
  </si>
  <si>
    <t>TOTAL DO SUBITEM 3.0 =</t>
  </si>
  <si>
    <t>4.0</t>
  </si>
  <si>
    <t>TRATAMENTO</t>
  </si>
  <si>
    <t xml:space="preserve"> 4.1 </t>
  </si>
  <si>
    <t xml:space="preserve"> 73612 </t>
  </si>
  <si>
    <t>SINAPI</t>
  </si>
  <si>
    <t>INSTALACAO DE CLORADOR</t>
  </si>
  <si>
    <t xml:space="preserve"> 4.2 </t>
  </si>
  <si>
    <t xml:space="preserve"> 8722 </t>
  </si>
  <si>
    <t>ORSE</t>
  </si>
  <si>
    <t>Hipoclorador / Bomba dosadora analógica de soluções, vazão de 0,5 à 15 l/h e presão de 0 à 15 bar</t>
  </si>
  <si>
    <t xml:space="preserve"> 4.3 </t>
  </si>
  <si>
    <t xml:space="preserve"> 250648 </t>
  </si>
  <si>
    <t>Abrigo em alvenaria  (CLORADOR).</t>
  </si>
  <si>
    <t>TOTAL DO SUBITEM 4.0 =</t>
  </si>
  <si>
    <t>5.0</t>
  </si>
  <si>
    <t>ELEVADO EM CONCRETO ARMADO</t>
  </si>
  <si>
    <t xml:space="preserve"> 5.1 </t>
  </si>
  <si>
    <t>COMP.05</t>
  </si>
  <si>
    <t>Elevado pré-moldado para caixa d'agua</t>
  </si>
  <si>
    <t xml:space="preserve"> 5.2 </t>
  </si>
  <si>
    <t>COMP.06</t>
  </si>
  <si>
    <t>Reservatório em polietileno de 1.000 L</t>
  </si>
  <si>
    <t>TOTAL DO SUBITEM 5.0 =</t>
  </si>
  <si>
    <t>6.0</t>
  </si>
  <si>
    <t>TUBOS E CONEXÕES</t>
  </si>
  <si>
    <t>6.1</t>
  </si>
  <si>
    <t>TUBO, PVC, SOLDÁVEL, DN 32MM, INSTALADO EM RAMAL DE DISTRIBUIÇÃO DE ÁGUA - FORNECIMENTO E INSTALAÇÃO. AF_12/2014</t>
  </si>
  <si>
    <t>M</t>
  </si>
  <si>
    <t>6.2</t>
  </si>
  <si>
    <t>TUBO, PVC, SOLDÁVEL, DN 50 MM, INSTALADO EM RESERVAÇÃO DE ÁGUA DE EDIFICAÇÃO QUE POSSUA RESERVATÓRIO DE FIBRA/FIBROCIMENTO   FORNECIMENTO E INSTALAÇÃO. AF_06/2016</t>
  </si>
  <si>
    <t>6.3</t>
  </si>
  <si>
    <t>TUBO, PVC, SOLDÁVEL, DN 25MM, INSTALADO EM RAMAL DE DISTRIBUIÇÃO DE ÁGUA - FORNECIMENTO E INSTALAÇÃO. AF_12/2014</t>
  </si>
  <si>
    <t>6.4</t>
  </si>
  <si>
    <t>COMP.007</t>
  </si>
  <si>
    <t>CONEXÕES PARA ALIMENTAÇÃO E DISTRIBUIÇÃO</t>
  </si>
  <si>
    <t>TOTAL DO SUBITEM 6.0 =</t>
  </si>
  <si>
    <t>Total sem BDI</t>
  </si>
  <si>
    <t>Total com BDI</t>
  </si>
  <si>
    <t>Total do BDI</t>
  </si>
  <si>
    <t>Total Geral</t>
  </si>
  <si>
    <t>___________________________________________________________</t>
  </si>
  <si>
    <t>Bancos</t>
  </si>
  <si>
    <t>COMPOSIÇÃO DE PREÇO UNITÁRIO - CPU's</t>
  </si>
  <si>
    <t>Composições Principais</t>
  </si>
  <si>
    <t>Tipo</t>
  </si>
  <si>
    <t>Valor Unit (R$)</t>
  </si>
  <si>
    <t>Composição</t>
  </si>
  <si>
    <t>Licenças e taxas da obra</t>
  </si>
  <si>
    <t>Insumo</t>
  </si>
  <si>
    <t xml:space="preserve"> D00390 </t>
  </si>
  <si>
    <t>Taxa do CREA (III)</t>
  </si>
  <si>
    <t>Material</t>
  </si>
  <si>
    <t>UN</t>
  </si>
  <si>
    <t xml:space="preserve"> PMAC 001</t>
  </si>
  <si>
    <t>PMAC</t>
  </si>
  <si>
    <t>Taxa da PMB (III)</t>
  </si>
  <si>
    <t>OBS 01: Este item deve ser a somatória dos dois itens abaixo. Formula -&gt;  = Cedula J10 + cedula J11, clique em enter</t>
  </si>
  <si>
    <t>MO sem LS =&gt;</t>
  </si>
  <si>
    <t>LS =&gt;</t>
  </si>
  <si>
    <t>MO com LS =&gt;</t>
  </si>
  <si>
    <t>Valor do BDI =&gt;</t>
  </si>
  <si>
    <t>Valor com BDI =&gt;</t>
  </si>
  <si>
    <t xml:space="preserve"> 1.2 </t>
  </si>
  <si>
    <t>SERVENTE COM ENCARGOS COMPLEMENTARES</t>
  </si>
  <si>
    <t>SEDI - SERVIÇOS DIVERSOS</t>
  </si>
  <si>
    <t>H</t>
  </si>
  <si>
    <t>CARPINTEIRO COM ENCARGOS COMPLEMENTARES</t>
  </si>
  <si>
    <t>D00281</t>
  </si>
  <si>
    <t>Pernamanca 3" x 2" 4 m - madeira branca</t>
  </si>
  <si>
    <t>Dz</t>
  </si>
  <si>
    <t>D00084</t>
  </si>
  <si>
    <t>Prego 1 1/2"x13</t>
  </si>
  <si>
    <t>KG</t>
  </si>
  <si>
    <t>D00475</t>
  </si>
  <si>
    <t>Lona com plotagem de gráfica</t>
  </si>
  <si>
    <t>m²</t>
  </si>
  <si>
    <t xml:space="preserve"> 1.3</t>
  </si>
  <si>
    <t>TRANSPORTE COM CAMINHÃO CARROCERIA COM GUINDAUTO (MUNCK), MOMENTO MÁXIMO DE CARGA 11,7 TM, EM VIA URBANA PAVIMENTADA, ADICIONAL PARA DMT EXCEDENTE A 30 KM (UNIDADE: TXKM). AF_07/2020</t>
  </si>
  <si>
    <t>T/KM</t>
  </si>
  <si>
    <t>MOTORISTA DE CAMINHÃO COM ENCARGOS COMPLEMENTARES</t>
  </si>
  <si>
    <t>PRÓPRIA-01</t>
  </si>
  <si>
    <t>PMAC -Prórpio</t>
  </si>
  <si>
    <t>Poço Tubular D=4 " -  prof.= 24m</t>
  </si>
  <si>
    <t>Composição Auxiliar</t>
  </si>
  <si>
    <t xml:space="preserve"> 88267 </t>
  </si>
  <si>
    <t>ENCANADOR OU BOMBEIRO HIDRÁULICO COM ENCARGOS COMPLEMENTARES</t>
  </si>
  <si>
    <t xml:space="preserve"> 88248 </t>
  </si>
  <si>
    <t>AUXILIAR DE ENCANADOR OU BOMBEIRO HIDRÁULICO COM ENCARGOS COMPLEMENTARES</t>
  </si>
  <si>
    <t xml:space="preserve"> PMAC 002</t>
  </si>
  <si>
    <t>Filtro geomecânico d= 110mm c/ PB</t>
  </si>
  <si>
    <t xml:space="preserve"> PT0007 </t>
  </si>
  <si>
    <t>Desenvolvimento e limpeza</t>
  </si>
  <si>
    <t>Hs</t>
  </si>
  <si>
    <t xml:space="preserve"> PT0006 </t>
  </si>
  <si>
    <t>Pre-filtro c/ seixo rolado e selecionado c/ analise granulometrica</t>
  </si>
  <si>
    <t>m³</t>
  </si>
  <si>
    <t xml:space="preserve"> PT0013 </t>
  </si>
  <si>
    <t>Laje de proteção (1,0x1,0x0,30m) c/ aditivo impermeabilizante</t>
  </si>
  <si>
    <t xml:space="preserve"> PT0009 </t>
  </si>
  <si>
    <t>Analise fisico-quimica da agua</t>
  </si>
  <si>
    <t xml:space="preserve"> PT0011 </t>
  </si>
  <si>
    <t>Tubo de PVC rosqueavel p/ recarga do pre-filtro d= 40mm</t>
  </si>
  <si>
    <t xml:space="preserve"> PT0015 </t>
  </si>
  <si>
    <t>Desinfecção I  (prof.= 30m)</t>
  </si>
  <si>
    <t xml:space="preserve"> PT0012 </t>
  </si>
  <si>
    <t>Cimentação</t>
  </si>
  <si>
    <t xml:space="preserve"> PMAC 003</t>
  </si>
  <si>
    <t>Cap d= 110mm p/ o fundo do poço</t>
  </si>
  <si>
    <t xml:space="preserve"> PT0002 </t>
  </si>
  <si>
    <t>Perfuração em qualquer material d= 250mm</t>
  </si>
  <si>
    <t xml:space="preserve"> PT0010 </t>
  </si>
  <si>
    <t>Analise bacteriologica</t>
  </si>
  <si>
    <t xml:space="preserve"> PMAC 004</t>
  </si>
  <si>
    <t>Revestimento tubo PVC geomecânico d= 110mm</t>
  </si>
  <si>
    <t xml:space="preserve"> PT0008 </t>
  </si>
  <si>
    <t>Teste de vazão</t>
  </si>
  <si>
    <t xml:space="preserve"> PMAC 005</t>
  </si>
  <si>
    <t>Tampa em ch.dobrada no.20 fo go d= 110mm</t>
  </si>
  <si>
    <t>PMAC- Próprio</t>
  </si>
  <si>
    <t>CONJUNTO HIDRÁULICO PARA INSTALAÇÃO DE BOMBA EM AÇO ROSCÁVEL, DN RECALQUE 40mm (1¼”), PARA EDIFICAÇÃO ATÉ 4 PAVIMENTOS  FORNECIMENTO E INSTALAÇÃO.</t>
  </si>
  <si>
    <t>INHI - INSTALAÇÕES HIDROS SANITÁRIAS</t>
  </si>
  <si>
    <t>verificar item</t>
  </si>
  <si>
    <t xml:space="preserve"> 00003472 </t>
  </si>
  <si>
    <t>COTOVELO 90 GRAUS DE FERRO GALVANIZADO, COM ROSCA BSP, DE 1"</t>
  </si>
  <si>
    <t xml:space="preserve"> 00003457 </t>
  </si>
  <si>
    <t>COTOVELO 90 GRAUS DE FERRO GALVANIZADO, COM ROSCA BSP, DE 1 1/4"</t>
  </si>
  <si>
    <t xml:space="preserve"> 00007307 </t>
  </si>
  <si>
    <t>FUNDO ANTICORROSIVO PARA METAIS FERROSOS (ZARCAO)</t>
  </si>
  <si>
    <t>L</t>
  </si>
  <si>
    <t xml:space="preserve"> 00003148 </t>
  </si>
  <si>
    <t>FITA VEDA ROSCA EM ROLOS DE 18 MM X 50 M (L X C)</t>
  </si>
  <si>
    <t xml:space="preserve"> 00004180 </t>
  </si>
  <si>
    <t>NIPLE DE FERRO GALVANIZADO, COM ROSCA BSP, DE 1 1/4"</t>
  </si>
  <si>
    <t xml:space="preserve"> 00004178 </t>
  </si>
  <si>
    <t>NIPLE DE FERRO GALVANIZADO, COM ROSCA BSP, DE 3/4"</t>
  </si>
  <si>
    <t xml:space="preserve"> 00004206 </t>
  </si>
  <si>
    <t>NIPLE DE REDUCAO DE FERRO GALVANIZADO, COM ROSCA BSP, DE 1 1/4" X 1"</t>
  </si>
  <si>
    <t xml:space="preserve"> 00006017 </t>
  </si>
  <si>
    <t>REGISTRO GAVETA BRUTO EM LATAO FORJADO, BITOLA 1 1/4 " (REF 1509)</t>
  </si>
  <si>
    <t xml:space="preserve"> 00004189 </t>
  </si>
  <si>
    <t>NIPLE DE REDUCAO DE FERRO GALVANIZADO, COM ROSCA BSP, DE 1" X 3/4"</t>
  </si>
  <si>
    <t xml:space="preserve"> 00021010 </t>
  </si>
  <si>
    <t>TUBO ACO GALVANIZADO COM COSTURA, CLASSE LEVE, DN 25 MM ( 1"),  E = 2,65 MM,  *2,11* KG/M (NBR 5580)</t>
  </si>
  <si>
    <t xml:space="preserve"> 00007698 </t>
  </si>
  <si>
    <t>TUBO ACO GALVANIZADO COM COSTURA, CLASSE MEDIA, DN 1.1/4", E = *3,25* MM, PESO *3,14* KG/M (NBR 5580)</t>
  </si>
  <si>
    <t xml:space="preserve"> 00009885 </t>
  </si>
  <si>
    <t>UNIAO DE FERRO GALVANIZADO, COM ROSCA BSP, COM ASSENTO PLANO, DE 3/4"</t>
  </si>
  <si>
    <t xml:space="preserve"> 00010233 </t>
  </si>
  <si>
    <t>VALVULA DE RETENCAO DE BRONZE, PE COM CRIVOS, EXTREMIDADE COM ROSCA, DE 1 1/4", PARA FUNDO DE POCO</t>
  </si>
  <si>
    <t xml:space="preserve"> 00010418 </t>
  </si>
  <si>
    <t>VALVULA DE RETENCAO VERTICAL, DE BRONZE (PN-16), 1", 200 PSI, EXTREMIDADES COM ROSCA</t>
  </si>
  <si>
    <t xml:space="preserve"> 00009888 </t>
  </si>
  <si>
    <t>UNIAO DE FERRO GALVANIZADO, COM ROSCA BSP, COM ASSENTO PLANO, DE 1 1/4"</t>
  </si>
  <si>
    <t>PMAC -Próprio</t>
  </si>
  <si>
    <t xml:space="preserve"> 280008 </t>
  </si>
  <si>
    <t xml:space="preserve"> 280014 </t>
  </si>
  <si>
    <t>ELETRICISTA COM ENCARGOS COMPLEMENTARES</t>
  </si>
  <si>
    <t xml:space="preserve"> 280016 </t>
  </si>
  <si>
    <t>PMAC 006</t>
  </si>
  <si>
    <t>Bomba Submersa 1/2 CV (sem tubulação)</t>
  </si>
  <si>
    <t>INPR - INSTALAÇÕES DE PRODUÇÃO</t>
  </si>
  <si>
    <t xml:space="preserve"> 88246 </t>
  </si>
  <si>
    <t>ASSENTADOR DE TUBOS COM ENCARGOS COMPLEMENTARES</t>
  </si>
  <si>
    <t xml:space="preserve"> 88316 </t>
  </si>
  <si>
    <t>Fornecimento de Bombas e Válvulas de Pé</t>
  </si>
  <si>
    <t>un</t>
  </si>
  <si>
    <t xml:space="preserve"> 10552 </t>
  </si>
  <si>
    <t>Encargos Complementares - Eletricista</t>
  </si>
  <si>
    <t>Provisórios</t>
  </si>
  <si>
    <t>h</t>
  </si>
  <si>
    <t xml:space="preserve"> 8979 </t>
  </si>
  <si>
    <t>Hipoclorador / Bomba dosadora analógica de soluções, vazão de 0,5 à 15 l/h e pressão de 0 à 15 bar</t>
  </si>
  <si>
    <t xml:space="preserve"> 00002436 </t>
  </si>
  <si>
    <t>ELETRICISTA</t>
  </si>
  <si>
    <t>Mão de Obra</t>
  </si>
  <si>
    <t>Abrigo em alvenaria p/ CLORADOR.</t>
  </si>
  <si>
    <t xml:space="preserve"> 060046 </t>
  </si>
  <si>
    <t>Alvenaria tijolo de barro a cutelo</t>
  </si>
  <si>
    <t xml:space="preserve"> 110143 </t>
  </si>
  <si>
    <t>Chapisco de cimento e areia no traço 1:3</t>
  </si>
  <si>
    <t xml:space="preserve"> 110763 </t>
  </si>
  <si>
    <t>Reboco com argamassa 1:6:Adit. Plast.</t>
  </si>
  <si>
    <t xml:space="preserve"> 150252 </t>
  </si>
  <si>
    <t>PVA externa sem massa c/ líq. preparador</t>
  </si>
  <si>
    <t xml:space="preserve">Elevado pré-moldado para caixa d'agua </t>
  </si>
  <si>
    <t>Diversos</t>
  </si>
  <si>
    <t>PMAC  007</t>
  </si>
  <si>
    <t>Estrutura pre-moldada de concreto p/ caixas d'agua de até 5.000 litros, composta de capitel p/apoio da caixa dágua e pilar cilindrico d=40cm e altura Total= 7,50m,  Altura ùtil = 5,50m.Incluindo montagem no local, ref: Cilel ou similar</t>
  </si>
  <si>
    <t>Serviços</t>
  </si>
  <si>
    <t xml:space="preserve"> 00000367 </t>
  </si>
  <si>
    <t>AREIA GROSSA - POSTO JAZIDA/FORNECEDOR (RETIRADO NA JAZIDA, SEM TRANSPORTE)</t>
  </si>
  <si>
    <t xml:space="preserve"> 00001379 </t>
  </si>
  <si>
    <t>CIMENTO PORTLAND COMPOSTO CP II-32</t>
  </si>
  <si>
    <t xml:space="preserve"> 00004730 </t>
  </si>
  <si>
    <t>PEDRA DE MAO OU PEDRA RACHAO PARA ARRIMO/FUNDACAO (POSTO PEDREIRA/FORNECEDOR, SEM FRETE)</t>
  </si>
  <si>
    <t xml:space="preserve"> 00004721 </t>
  </si>
  <si>
    <t>PEDRA BRITADA N. 1 (9,5 a 19 MM) POSTO PEDREIRA/FORNECEDOR, SEM FRETE</t>
  </si>
  <si>
    <t>COMP.006</t>
  </si>
  <si>
    <t>-</t>
  </si>
  <si>
    <t xml:space="preserve"> H00055 </t>
  </si>
  <si>
    <t>Fita de vedacao</t>
  </si>
  <si>
    <t>ADAPTADOR PVC SOLDAVEL, COM FLANGES LIVRES, 25 MM X 3/4", PARA CAIXA D'ÁGUA</t>
  </si>
  <si>
    <t>ADAPTADOR PVC SOLDAVEL, COM FLANGES LIVRES, 50 MM X 1  1/2", PARA CAIXA D'ÁGUA</t>
  </si>
  <si>
    <t>ADAPTADOR PVC SOLDAVEL, COM FLANGES LIVRES, 32 MM X 1", PARA CAIXA D'ÁGUA</t>
  </si>
  <si>
    <t xml:space="preserve"> H00183 </t>
  </si>
  <si>
    <t xml:space="preserve"> 6.1</t>
  </si>
  <si>
    <t>LIXA D'AGUA EM FOLHA, GRAO 100</t>
  </si>
  <si>
    <t>TUBO PVC, SOLDAVEL, DN 32 MM, AGUA FRIA (NBR-5648)</t>
  </si>
  <si>
    <t>m</t>
  </si>
  <si>
    <t xml:space="preserve"> 6.2</t>
  </si>
  <si>
    <t>TUBO PVC, SOLDAVEL, DN 50 MM, PARA AGUA FRIA (NBR-5648)</t>
  </si>
  <si>
    <t xml:space="preserve"> 6.3</t>
  </si>
  <si>
    <t>JOELHO PVC, SOLDAVEL, 90 GRAUS, 25 MM, PARA AGUA FRIA PREDIAL</t>
  </si>
  <si>
    <t>UM</t>
  </si>
  <si>
    <t>TE SOLDAVEL, PVC, 90 GRAUS, 25 MM, PARA AGUA FRIA PREDIAL (NBR 5648)</t>
  </si>
  <si>
    <t>REGISTRO DE ESFERA, PVC, COM VOLANTE, VS, SOLDAVEL, DN 25 MM, COM CORPO DIVIDIDO</t>
  </si>
  <si>
    <t>JOELHO PVC, SOLDAVEL, 90 GRAUS, 32 MM, PARA AGUA FRIA PREDIAL</t>
  </si>
  <si>
    <t>H00212</t>
  </si>
  <si>
    <t>Te curto em PVC - JS - 50x50mm (LS)</t>
  </si>
  <si>
    <t>REGISTRO DE ESFERA, PVC, COM VOLANTE, VS, SOLDAVEL, DN 50 MM, COM CORPO DIVIDIDO</t>
  </si>
  <si>
    <t>JOELHO PVC, SOLDAVEL, 90 GRAUS, 50 MM, PARA AGUA FRIA PREDIAL</t>
  </si>
  <si>
    <t>JOELHO, PVC SOLDAVEL, 45 GRAUS, 32 MM, PARA AGUA FRIA PREDIAL</t>
  </si>
  <si>
    <t>H00310</t>
  </si>
  <si>
    <r>
      <rPr>
        <sz val="10"/>
        <rFont val="Arial"/>
        <family val="1"/>
        <charset val="1"/>
      </rPr>
      <t>REGISTRO DE GAVETA</t>
    </r>
    <r>
      <rPr>
        <sz val="10"/>
        <rFont val="Arial"/>
        <family val="2"/>
        <charset val="1"/>
      </rPr>
      <t xml:space="preserve"> 1 1/4"</t>
    </r>
    <r>
      <rPr>
        <sz val="10"/>
        <rFont val="Arial"/>
        <family val="1"/>
        <charset val="1"/>
      </rPr>
      <t xml:space="preserve"> - BRUTO</t>
    </r>
  </si>
  <si>
    <t>CÁLCULO DO BDI</t>
  </si>
  <si>
    <t>%</t>
  </si>
  <si>
    <t>DA</t>
  </si>
  <si>
    <t>DESPESAS ADMINISTRATIVAS:</t>
  </si>
  <si>
    <t>Custos relativos à manutenção das atividades operacionais da empresa construtora (administrativos e comerciais)</t>
  </si>
  <si>
    <t>Seguro</t>
  </si>
  <si>
    <t>Garantia</t>
  </si>
  <si>
    <t>Risco</t>
  </si>
  <si>
    <t>DF</t>
  </si>
  <si>
    <t>DESPESAS FINANCEIRAS:</t>
  </si>
  <si>
    <t>Despesas financeiras</t>
  </si>
  <si>
    <t>LUCRO BRUTO:</t>
  </si>
  <si>
    <t xml:space="preserve">Lucro   </t>
  </si>
  <si>
    <t>T</t>
  </si>
  <si>
    <t>TRIBUTOS:</t>
  </si>
  <si>
    <t>ISS</t>
  </si>
  <si>
    <t>PIS</t>
  </si>
  <si>
    <t>COFINS</t>
  </si>
  <si>
    <t>CPRB</t>
  </si>
  <si>
    <t xml:space="preserve">TOTAL BDI = </t>
  </si>
  <si>
    <t>Fonte da utilizada para o cálculo do BDI foi as orientações do TCU, assim como a Lei 12.844/2013</t>
  </si>
  <si>
    <t>Fórmula de Cálculo do BDI</t>
  </si>
  <si>
    <t xml:space="preserve">AC = </t>
  </si>
  <si>
    <t>Administração central;</t>
  </si>
  <si>
    <t xml:space="preserve">S = </t>
  </si>
  <si>
    <t>Seguros;</t>
  </si>
  <si>
    <t xml:space="preserve">R = </t>
  </si>
  <si>
    <t>Riscos e imprevistos;</t>
  </si>
  <si>
    <t xml:space="preserve">G = </t>
  </si>
  <si>
    <t>Garantias exigidas em edital;</t>
  </si>
  <si>
    <t xml:space="preserve">DF = </t>
  </si>
  <si>
    <t>Despesas financeiras;</t>
  </si>
  <si>
    <t xml:space="preserve">L = </t>
  </si>
  <si>
    <t>Remuneração bruta do construtor;</t>
  </si>
  <si>
    <t xml:space="preserve">I = </t>
  </si>
  <si>
    <t>Tributos sobre o preço de venda (PIS, Cofins, CPRB e ISS).</t>
  </si>
  <si>
    <t>BUCHA DE REDUCAO DE PVC, SOLDAVEL, LONGA, COM 50 X 25 MM, PARA AGUA FRIA PREDIAL</t>
  </si>
  <si>
    <t>CRONOGRAMA FÍSICO - FINANCEIRO (DESEMBOLSO)</t>
  </si>
  <si>
    <t>ITEM</t>
  </si>
  <si>
    <t>SERVIÇOS</t>
  </si>
  <si>
    <t>1º</t>
  </si>
  <si>
    <t>2º</t>
  </si>
  <si>
    <t>3º</t>
  </si>
  <si>
    <t>TOTAL</t>
  </si>
  <si>
    <t>MÊS</t>
  </si>
  <si>
    <t>01</t>
  </si>
  <si>
    <t>02</t>
  </si>
  <si>
    <t>03</t>
  </si>
  <si>
    <t>04</t>
  </si>
  <si>
    <t>05</t>
  </si>
  <si>
    <t>06</t>
  </si>
  <si>
    <t xml:space="preserve">PARCIAIS SIMPLES </t>
  </si>
  <si>
    <t>PERCENTUAIS SIMPLES</t>
  </si>
  <si>
    <t>PARCIAIS ACUMULADAS</t>
  </si>
  <si>
    <t>PERCENTUAIS ACUMULADOS</t>
  </si>
  <si>
    <t>CONSTRUÇÃO DE SISTEMA DE ABASTECIMENTO DE ÁGUA EM 11(ONZE) ESCOLAS NO MUNICÍPIO DE AUGUSTO CORRÊA</t>
  </si>
  <si>
    <t>Augusto Corrêa/PA, 15 de dezembro de 2021</t>
  </si>
  <si>
    <t>SINAPI - 08/2021 - Pará
ORSE - 08/2021 - Sergipe
SEDOP - 09/2021 - Pará</t>
  </si>
  <si>
    <t>ENGª LAIANNY CRISTINNY RIBEIRO DE OLIVEIRA - CREA/PA 1517817536</t>
  </si>
  <si>
    <t xml:space="preserve">ESCOLA: E.M.E.F. MARIA HONORINA ESPÍRITO SANTO DA CUNHA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</si>
</sst>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R$&quot;\ #,##0.00;\-&quot;R$&quot;\ #,##0.00"/>
    <numFmt numFmtId="8" formatCode="&quot;R$&quot;\ #,##0.00;[Red]\-&quot;R$&quot;\ #,##0.00"/>
    <numFmt numFmtId="164" formatCode="_(* #,##0.00_);_(* \(#,##0.00\);_(* \-??_);_(@_)"/>
    <numFmt numFmtId="165" formatCode="_-&quot;R$ &quot;* #,##0.00_-;&quot;-R$ &quot;* #,##0.00_-;_-&quot;R$ &quot;* \-??_-;_-@_-"/>
    <numFmt numFmtId="166" formatCode="#,##0.00\ %"/>
    <numFmt numFmtId="167" formatCode="&quot;R$&quot;\ #,##0.00"/>
  </numFmts>
  <fonts count="37" x14ac:knownFonts="1">
    <font>
      <sz val="11"/>
      <name val="Arial"/>
      <family val="1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Arial"/>
      <family val="1"/>
      <charset val="1"/>
    </font>
    <font>
      <sz val="10"/>
      <name val="Arial"/>
      <family val="1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11"/>
      <name val="Arial"/>
      <family val="1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FF0000"/>
      <name val="Arial"/>
      <family val="1"/>
      <charset val="1"/>
    </font>
    <font>
      <sz val="10"/>
      <color rgb="FFFF0000"/>
      <name val="Arial"/>
      <family val="1"/>
      <charset val="1"/>
    </font>
    <font>
      <b/>
      <sz val="10"/>
      <name val="Book Antiqua"/>
      <family val="1"/>
      <charset val="1"/>
    </font>
    <font>
      <sz val="10"/>
      <color rgb="FF000000"/>
      <name val="Book Antiqua"/>
      <family val="1"/>
      <charset val="1"/>
    </font>
    <font>
      <b/>
      <sz val="12"/>
      <name val="Book Antiqua"/>
      <family val="1"/>
      <charset val="1"/>
    </font>
    <font>
      <b/>
      <sz val="12"/>
      <name val="Arial"/>
      <family val="2"/>
      <charset val="1"/>
    </font>
    <font>
      <sz val="11"/>
      <name val="Arial"/>
      <family val="2"/>
      <charset val="1"/>
    </font>
    <font>
      <b/>
      <sz val="11"/>
      <color rgb="FF0000FF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0"/>
      <name val="Arial"/>
      <family val="2"/>
      <charset val="1"/>
    </font>
    <font>
      <sz val="10"/>
      <name val="Book Antiqua"/>
      <family val="1"/>
      <charset val="1"/>
    </font>
    <font>
      <sz val="9"/>
      <name val="Arial"/>
      <family val="2"/>
      <charset val="1"/>
    </font>
    <font>
      <sz val="11"/>
      <name val="Arial"/>
      <family val="1"/>
      <charset val="1"/>
    </font>
    <font>
      <b/>
      <sz val="11"/>
      <name val="Calibri Light"/>
      <family val="1"/>
      <scheme val="major"/>
    </font>
    <font>
      <b/>
      <sz val="12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0"/>
      <name val="Arial"/>
      <family val="2"/>
    </font>
    <font>
      <sz val="10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DD7EE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  <fill>
      <patternFill patternType="solid">
        <fgColor rgb="FFBFBFBF"/>
        <bgColor rgb="FFCCCCCC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65" fontId="30" fillId="0" borderId="0" applyBorder="0" applyProtection="0"/>
    <xf numFmtId="0" fontId="1" fillId="0" borderId="0"/>
    <xf numFmtId="0" fontId="30" fillId="0" borderId="0"/>
    <xf numFmtId="0" fontId="2" fillId="0" borderId="0"/>
    <xf numFmtId="0" fontId="1" fillId="0" borderId="0"/>
    <xf numFmtId="9" fontId="1" fillId="0" borderId="0" applyBorder="0" applyProtection="0"/>
    <xf numFmtId="164" fontId="1" fillId="0" borderId="0" applyBorder="0" applyProtection="0"/>
    <xf numFmtId="9" fontId="30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1" applyFont="1" applyBorder="1" applyAlignment="1" applyProtection="1"/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165" fontId="3" fillId="4" borderId="1" xfId="1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165" fontId="5" fillId="4" borderId="1" xfId="1" applyFont="1" applyFill="1" applyBorder="1" applyAlignment="1" applyProtection="1">
      <alignment horizontal="left" vertical="top" wrapText="1"/>
    </xf>
    <xf numFmtId="165" fontId="5" fillId="4" borderId="1" xfId="1" applyFont="1" applyFill="1" applyBorder="1" applyAlignment="1" applyProtection="1">
      <alignment horizontal="right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2" fontId="6" fillId="5" borderId="1" xfId="0" applyNumberFormat="1" applyFont="1" applyFill="1" applyBorder="1" applyAlignment="1">
      <alignment horizontal="center" vertical="top" wrapText="1"/>
    </xf>
    <xf numFmtId="165" fontId="6" fillId="5" borderId="1" xfId="1" applyFont="1" applyFill="1" applyBorder="1" applyAlignment="1" applyProtection="1">
      <alignment horizontal="right" vertical="top" wrapText="1"/>
    </xf>
    <xf numFmtId="166" fontId="6" fillId="5" borderId="1" xfId="0" applyNumberFormat="1" applyFont="1" applyFill="1" applyBorder="1" applyAlignment="1">
      <alignment horizontal="center" vertical="top" wrapText="1"/>
    </xf>
    <xf numFmtId="165" fontId="5" fillId="6" borderId="1" xfId="1" applyFont="1" applyFill="1" applyBorder="1" applyAlignment="1" applyProtection="1">
      <alignment horizontal="right" vertical="top" wrapText="1"/>
    </xf>
    <xf numFmtId="166" fontId="5" fillId="6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7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65" fontId="6" fillId="5" borderId="1" xfId="1" applyFont="1" applyFill="1" applyBorder="1" applyAlignment="1" applyProtection="1">
      <alignment horizontal="right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166" fontId="6" fillId="6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165" fontId="6" fillId="0" borderId="1" xfId="1" applyFont="1" applyBorder="1" applyAlignment="1" applyProtection="1">
      <alignment horizontal="right" vertical="top" wrapText="1"/>
    </xf>
    <xf numFmtId="166" fontId="6" fillId="0" borderId="1" xfId="0" applyNumberFormat="1" applyFont="1" applyBorder="1" applyAlignment="1">
      <alignment horizontal="center" vertical="top" wrapText="1"/>
    </xf>
    <xf numFmtId="0" fontId="9" fillId="5" borderId="0" xfId="0" applyFont="1" applyFill="1" applyBorder="1" applyAlignment="1">
      <alignment horizontal="left" vertical="top" wrapText="1"/>
    </xf>
    <xf numFmtId="165" fontId="0" fillId="0" borderId="0" xfId="0" applyNumberFormat="1"/>
    <xf numFmtId="0" fontId="9" fillId="5" borderId="0" xfId="0" applyFont="1" applyFill="1" applyAlignment="1">
      <alignment vertical="top" wrapText="1"/>
    </xf>
    <xf numFmtId="0" fontId="0" fillId="0" borderId="0" xfId="0" applyAlignment="1"/>
    <xf numFmtId="0" fontId="10" fillId="0" borderId="0" xfId="0" applyFont="1" applyAlignment="1">
      <alignment horizontal="center"/>
    </xf>
    <xf numFmtId="0" fontId="9" fillId="5" borderId="0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left" vertical="top" wrapText="1"/>
    </xf>
    <xf numFmtId="4" fontId="13" fillId="7" borderId="1" xfId="0" applyNumberFormat="1" applyFont="1" applyFill="1" applyBorder="1" applyAlignment="1">
      <alignment horizontal="center" vertical="top" wrapText="1"/>
    </xf>
    <xf numFmtId="4" fontId="13" fillId="7" borderId="1" xfId="0" applyNumberFormat="1" applyFont="1" applyFill="1" applyBorder="1" applyAlignment="1">
      <alignment horizontal="right" vertical="top" wrapText="1"/>
    </xf>
    <xf numFmtId="165" fontId="13" fillId="7" borderId="1" xfId="1" applyFont="1" applyFill="1" applyBorder="1" applyAlignment="1" applyProtection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top" wrapText="1"/>
    </xf>
    <xf numFmtId="165" fontId="9" fillId="0" borderId="1" xfId="1" applyFont="1" applyBorder="1" applyAlignment="1" applyProtection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5" borderId="0" xfId="0" applyFont="1" applyFill="1" applyBorder="1" applyAlignment="1">
      <alignment horizontal="right" vertical="top" wrapText="1"/>
    </xf>
    <xf numFmtId="0" fontId="9" fillId="5" borderId="5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4" fontId="9" fillId="5" borderId="1" xfId="0" applyNumberFormat="1" applyFont="1" applyFill="1" applyBorder="1" applyAlignment="1">
      <alignment horizontal="right" vertical="top" wrapText="1"/>
    </xf>
    <xf numFmtId="165" fontId="9" fillId="5" borderId="1" xfId="1" applyFont="1" applyFill="1" applyBorder="1" applyAlignment="1" applyProtection="1">
      <alignment horizontal="right" vertical="top" wrapText="1"/>
    </xf>
    <xf numFmtId="165" fontId="9" fillId="5" borderId="0" xfId="1" applyFont="1" applyFill="1" applyBorder="1" applyAlignment="1" applyProtection="1">
      <alignment horizontal="right" vertical="top" wrapText="1"/>
    </xf>
    <xf numFmtId="4" fontId="9" fillId="5" borderId="3" xfId="0" applyNumberFormat="1" applyFont="1" applyFill="1" applyBorder="1" applyAlignment="1">
      <alignment horizontal="right" vertical="top" wrapText="1"/>
    </xf>
    <xf numFmtId="0" fontId="11" fillId="0" borderId="0" xfId="0" applyFont="1"/>
    <xf numFmtId="165" fontId="9" fillId="0" borderId="6" xfId="1" applyFont="1" applyBorder="1" applyAlignment="1" applyProtection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4" fontId="9" fillId="0" borderId="7" xfId="0" applyNumberFormat="1" applyFont="1" applyBorder="1" applyAlignment="1">
      <alignment horizontal="center" vertical="top" wrapText="1"/>
    </xf>
    <xf numFmtId="165" fontId="9" fillId="0" borderId="7" xfId="1" applyFont="1" applyBorder="1" applyAlignment="1" applyProtection="1">
      <alignment horizontal="right" vertical="top" wrapText="1"/>
    </xf>
    <xf numFmtId="0" fontId="12" fillId="7" borderId="1" xfId="0" applyFont="1" applyFill="1" applyBorder="1" applyAlignment="1">
      <alignment horizontal="right" vertical="top" wrapText="1"/>
    </xf>
    <xf numFmtId="0" fontId="9" fillId="5" borderId="8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right" vertical="top" wrapText="1"/>
    </xf>
    <xf numFmtId="0" fontId="9" fillId="5" borderId="9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right" vertical="top" wrapText="1"/>
    </xf>
    <xf numFmtId="165" fontId="9" fillId="5" borderId="3" xfId="1" applyFont="1" applyFill="1" applyBorder="1" applyAlignment="1" applyProtection="1">
      <alignment horizontal="right" vertical="top" wrapText="1"/>
    </xf>
    <xf numFmtId="165" fontId="13" fillId="7" borderId="1" xfId="1" applyFont="1" applyFill="1" applyBorder="1" applyAlignment="1" applyProtection="1">
      <alignment horizontal="left" vertical="top" wrapText="1"/>
    </xf>
    <xf numFmtId="165" fontId="15" fillId="0" borderId="0" xfId="0" applyNumberFormat="1" applyFont="1"/>
    <xf numFmtId="165" fontId="9" fillId="0" borderId="1" xfId="1" applyFont="1" applyBorder="1" applyAlignment="1" applyProtection="1">
      <alignment horizontal="left" vertical="top" wrapText="1"/>
    </xf>
    <xf numFmtId="165" fontId="9" fillId="0" borderId="6" xfId="1" applyFont="1" applyBorder="1" applyAlignment="1" applyProtection="1">
      <alignment horizontal="center" vertical="top" wrapText="1"/>
    </xf>
    <xf numFmtId="165" fontId="13" fillId="7" borderId="1" xfId="1" applyFont="1" applyFill="1" applyBorder="1" applyAlignment="1" applyProtection="1">
      <alignment horizontal="center" vertical="top" wrapText="1"/>
    </xf>
    <xf numFmtId="4" fontId="9" fillId="5" borderId="0" xfId="0" applyNumberFormat="1" applyFont="1" applyFill="1" applyAlignment="1">
      <alignment horizontal="right" vertical="top" wrapText="1"/>
    </xf>
    <xf numFmtId="165" fontId="9" fillId="0" borderId="1" xfId="1" applyFont="1" applyBorder="1" applyAlignment="1" applyProtection="1">
      <alignment horizontal="center" vertical="top" wrapText="1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16" fillId="5" borderId="5" xfId="0" applyFont="1" applyFill="1" applyBorder="1" applyAlignment="1">
      <alignment horizontal="right" vertical="top" wrapText="1"/>
    </xf>
    <xf numFmtId="0" fontId="2" fillId="0" borderId="0" xfId="4"/>
    <xf numFmtId="0" fontId="17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5" applyFont="1" applyAlignment="1">
      <alignment wrapText="1"/>
    </xf>
    <xf numFmtId="0" fontId="2" fillId="0" borderId="10" xfId="4" applyBorder="1"/>
    <xf numFmtId="0" fontId="11" fillId="0" borderId="1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14" xfId="4" applyFont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center" wrapText="1"/>
    </xf>
    <xf numFmtId="10" fontId="11" fillId="2" borderId="14" xfId="7" applyNumberFormat="1" applyFont="1" applyFill="1" applyBorder="1" applyAlignment="1" applyProtection="1">
      <alignment horizontal="center" vertical="center" wrapText="1"/>
    </xf>
    <xf numFmtId="0" fontId="21" fillId="0" borderId="13" xfId="4" applyFont="1" applyBorder="1" applyAlignment="1">
      <alignment horizontal="center" vertical="center" wrapText="1"/>
    </xf>
    <xf numFmtId="0" fontId="21" fillId="0" borderId="1" xfId="4" applyFont="1" applyBorder="1" applyAlignment="1">
      <alignment horizontal="justify" vertical="center" wrapText="1"/>
    </xf>
    <xf numFmtId="10" fontId="21" fillId="0" borderId="14" xfId="7" applyNumberFormat="1" applyFont="1" applyBorder="1" applyAlignment="1" applyProtection="1">
      <alignment horizontal="center" vertical="center" wrapText="1"/>
    </xf>
    <xf numFmtId="0" fontId="21" fillId="0" borderId="1" xfId="4" applyFont="1" applyBorder="1" applyAlignment="1">
      <alignment horizontal="left" vertical="center" wrapText="1"/>
    </xf>
    <xf numFmtId="10" fontId="21" fillId="0" borderId="14" xfId="6" applyNumberFormat="1" applyFont="1" applyBorder="1" applyAlignment="1" applyProtection="1">
      <alignment horizontal="center" vertical="center" wrapText="1"/>
    </xf>
    <xf numFmtId="0" fontId="21" fillId="0" borderId="13" xfId="4" applyFont="1" applyBorder="1" applyAlignment="1">
      <alignment horizontal="left" vertical="center" wrapText="1"/>
    </xf>
    <xf numFmtId="10" fontId="11" fillId="0" borderId="14" xfId="7" applyNumberFormat="1" applyFont="1" applyBorder="1" applyAlignment="1" applyProtection="1">
      <alignment horizontal="center" vertical="center" wrapText="1"/>
    </xf>
    <xf numFmtId="0" fontId="21" fillId="0" borderId="13" xfId="4" applyFont="1" applyBorder="1" applyAlignment="1">
      <alignment horizontal="left" wrapText="1"/>
    </xf>
    <xf numFmtId="10" fontId="22" fillId="5" borderId="14" xfId="7" applyNumberFormat="1" applyFont="1" applyFill="1" applyBorder="1" applyAlignment="1" applyProtection="1">
      <alignment horizontal="center" vertical="center" wrapText="1"/>
    </xf>
    <xf numFmtId="10" fontId="21" fillId="5" borderId="14" xfId="7" applyNumberFormat="1" applyFont="1" applyFill="1" applyBorder="1" applyAlignment="1" applyProtection="1">
      <alignment horizontal="center" vertical="center" wrapText="1"/>
    </xf>
    <xf numFmtId="0" fontId="23" fillId="0" borderId="14" xfId="4" applyFont="1" applyBorder="1" applyAlignment="1">
      <alignment vertical="center" wrapText="1"/>
    </xf>
    <xf numFmtId="0" fontId="11" fillId="2" borderId="15" xfId="4" applyFont="1" applyFill="1" applyBorder="1" applyAlignment="1">
      <alignment horizontal="left" vertical="center" wrapText="1"/>
    </xf>
    <xf numFmtId="0" fontId="11" fillId="2" borderId="16" xfId="4" applyFont="1" applyFill="1" applyBorder="1" applyAlignment="1">
      <alignment horizontal="right" vertical="center" wrapText="1"/>
    </xf>
    <xf numFmtId="10" fontId="11" fillId="2" borderId="17" xfId="4" applyNumberFormat="1" applyFont="1" applyFill="1" applyBorder="1" applyAlignment="1">
      <alignment horizontal="center" vertical="center" wrapText="1"/>
    </xf>
    <xf numFmtId="0" fontId="25" fillId="8" borderId="19" xfId="4" applyFont="1" applyFill="1" applyBorder="1" applyAlignment="1">
      <alignment wrapText="1"/>
    </xf>
    <xf numFmtId="0" fontId="26" fillId="8" borderId="11" xfId="4" applyFont="1" applyFill="1" applyBorder="1" applyAlignment="1">
      <alignment wrapText="1"/>
    </xf>
    <xf numFmtId="0" fontId="25" fillId="8" borderId="20" xfId="4" applyFont="1" applyFill="1" applyBorder="1" applyAlignment="1">
      <alignment wrapText="1"/>
    </xf>
    <xf numFmtId="0" fontId="2" fillId="0" borderId="21" xfId="4" applyBorder="1" applyAlignment="1">
      <alignment wrapText="1"/>
    </xf>
    <xf numFmtId="0" fontId="2" fillId="0" borderId="0" xfId="4" applyAlignment="1">
      <alignment wrapText="1"/>
    </xf>
    <xf numFmtId="0" fontId="2" fillId="0" borderId="22" xfId="4" applyBorder="1" applyAlignment="1">
      <alignment wrapText="1"/>
    </xf>
    <xf numFmtId="0" fontId="27" fillId="0" borderId="21" xfId="4" applyFont="1" applyBorder="1" applyAlignment="1">
      <alignment horizontal="right" wrapText="1"/>
    </xf>
    <xf numFmtId="0" fontId="2" fillId="0" borderId="0" xfId="4" applyFont="1" applyAlignment="1">
      <alignment vertical="center" wrapText="1"/>
    </xf>
    <xf numFmtId="0" fontId="27" fillId="0" borderId="23" xfId="4" applyFont="1" applyBorder="1" applyAlignment="1">
      <alignment horizontal="right" wrapText="1"/>
    </xf>
    <xf numFmtId="0" fontId="2" fillId="0" borderId="24" xfId="4" applyFont="1" applyBorder="1" applyAlignment="1">
      <alignment vertical="center" wrapText="1"/>
    </xf>
    <xf numFmtId="0" fontId="2" fillId="0" borderId="25" xfId="4" applyBorder="1" applyAlignment="1">
      <alignment wrapText="1"/>
    </xf>
    <xf numFmtId="0" fontId="28" fillId="0" borderId="0" xfId="4" applyFont="1" applyAlignment="1">
      <alignment horizontal="justify" vertical="center" wrapText="1"/>
    </xf>
    <xf numFmtId="0" fontId="2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center" wrapText="1"/>
    </xf>
    <xf numFmtId="49" fontId="32" fillId="0" borderId="30" xfId="3" applyNumberFormat="1" applyFont="1" applyBorder="1" applyAlignment="1">
      <alignment horizontal="center"/>
    </xf>
    <xf numFmtId="49" fontId="32" fillId="0" borderId="31" xfId="3" applyNumberFormat="1" applyFont="1" applyBorder="1" applyAlignment="1">
      <alignment horizontal="center"/>
    </xf>
    <xf numFmtId="49" fontId="32" fillId="0" borderId="33" xfId="3" applyNumberFormat="1" applyFont="1" applyBorder="1" applyAlignment="1">
      <alignment horizontal="center"/>
    </xf>
    <xf numFmtId="49" fontId="32" fillId="0" borderId="34" xfId="3" applyNumberFormat="1" applyFont="1" applyBorder="1" applyAlignment="1">
      <alignment horizontal="center"/>
    </xf>
    <xf numFmtId="0" fontId="34" fillId="0" borderId="29" xfId="0" applyFont="1" applyBorder="1" applyAlignment="1">
      <alignment wrapText="1"/>
    </xf>
    <xf numFmtId="10" fontId="33" fillId="0" borderId="35" xfId="0" applyNumberFormat="1" applyFont="1" applyFill="1" applyBorder="1" applyAlignment="1">
      <alignment horizontal="center" vertical="center"/>
    </xf>
    <xf numFmtId="10" fontId="34" fillId="0" borderId="31" xfId="8" applyNumberFormat="1" applyFont="1" applyFill="1" applyBorder="1" applyAlignment="1">
      <alignment horizontal="center" vertical="center"/>
    </xf>
    <xf numFmtId="10" fontId="33" fillId="0" borderId="31" xfId="0" applyNumberFormat="1" applyFont="1" applyFill="1" applyBorder="1" applyAlignment="1">
      <alignment horizontal="center" vertical="center"/>
    </xf>
    <xf numFmtId="10" fontId="33" fillId="0" borderId="29" xfId="0" applyNumberFormat="1" applyFont="1" applyFill="1" applyBorder="1" applyAlignment="1">
      <alignment horizontal="center" vertical="center"/>
    </xf>
    <xf numFmtId="0" fontId="34" fillId="10" borderId="36" xfId="0" applyFont="1" applyFill="1" applyBorder="1" applyAlignment="1">
      <alignment wrapText="1"/>
    </xf>
    <xf numFmtId="167" fontId="34" fillId="10" borderId="37" xfId="0" applyNumberFormat="1" applyFont="1" applyFill="1" applyBorder="1" applyAlignment="1">
      <alignment horizontal="center" vertical="center"/>
    </xf>
    <xf numFmtId="167" fontId="34" fillId="10" borderId="38" xfId="0" applyNumberFormat="1" applyFont="1" applyFill="1" applyBorder="1" applyAlignment="1">
      <alignment horizontal="center" vertical="center"/>
    </xf>
    <xf numFmtId="167" fontId="33" fillId="0" borderId="36" xfId="0" applyNumberFormat="1" applyFont="1" applyFill="1" applyBorder="1" applyAlignment="1">
      <alignment horizontal="center" vertical="center"/>
    </xf>
    <xf numFmtId="0" fontId="34" fillId="0" borderId="39" xfId="0" applyFont="1" applyBorder="1" applyAlignment="1">
      <alignment wrapText="1"/>
    </xf>
    <xf numFmtId="10" fontId="33" fillId="0" borderId="4" xfId="0" applyNumberFormat="1" applyFont="1" applyBorder="1" applyAlignment="1">
      <alignment horizontal="center" vertical="center"/>
    </xf>
    <xf numFmtId="10" fontId="33" fillId="0" borderId="40" xfId="0" applyNumberFormat="1" applyFont="1" applyFill="1" applyBorder="1" applyAlignment="1">
      <alignment horizontal="center" vertical="center"/>
    </xf>
    <xf numFmtId="10" fontId="33" fillId="0" borderId="39" xfId="0" applyNumberFormat="1" applyFont="1" applyFill="1" applyBorder="1" applyAlignment="1">
      <alignment horizontal="center" vertical="center"/>
    </xf>
    <xf numFmtId="0" fontId="34" fillId="11" borderId="36" xfId="0" applyFont="1" applyFill="1" applyBorder="1" applyAlignment="1">
      <alignment wrapText="1"/>
    </xf>
    <xf numFmtId="167" fontId="34" fillId="11" borderId="37" xfId="0" applyNumberFormat="1" applyFont="1" applyFill="1" applyBorder="1" applyAlignment="1">
      <alignment horizontal="center" vertical="center"/>
    </xf>
    <xf numFmtId="167" fontId="34" fillId="11" borderId="38" xfId="8" applyNumberFormat="1" applyFont="1" applyFill="1" applyBorder="1" applyAlignment="1">
      <alignment horizontal="center" vertical="center"/>
    </xf>
    <xf numFmtId="167" fontId="34" fillId="11" borderId="38" xfId="0" applyNumberFormat="1" applyFont="1" applyFill="1" applyBorder="1" applyAlignment="1">
      <alignment horizontal="center" vertical="center"/>
    </xf>
    <xf numFmtId="167" fontId="0" fillId="0" borderId="0" xfId="0" applyNumberFormat="1"/>
    <xf numFmtId="10" fontId="33" fillId="0" borderId="5" xfId="0" applyNumberFormat="1" applyFont="1" applyBorder="1" applyAlignment="1">
      <alignment horizontal="center" vertical="center"/>
    </xf>
    <xf numFmtId="10" fontId="33" fillId="0" borderId="7" xfId="0" applyNumberFormat="1" applyFont="1" applyFill="1" applyBorder="1" applyAlignment="1">
      <alignment horizontal="center" vertical="center"/>
    </xf>
    <xf numFmtId="10" fontId="33" fillId="0" borderId="41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34" fillId="10" borderId="41" xfId="0" applyFont="1" applyFill="1" applyBorder="1" applyAlignment="1">
      <alignment wrapText="1"/>
    </xf>
    <xf numFmtId="167" fontId="34" fillId="10" borderId="5" xfId="0" applyNumberFormat="1" applyFont="1" applyFill="1" applyBorder="1" applyAlignment="1">
      <alignment horizontal="center" vertical="center"/>
    </xf>
    <xf numFmtId="167" fontId="34" fillId="10" borderId="7" xfId="0" applyNumberFormat="1" applyFont="1" applyFill="1" applyBorder="1" applyAlignment="1">
      <alignment horizontal="center" vertical="center"/>
    </xf>
    <xf numFmtId="167" fontId="33" fillId="0" borderId="41" xfId="0" applyNumberFormat="1" applyFont="1" applyFill="1" applyBorder="1" applyAlignment="1">
      <alignment horizontal="center" vertical="center"/>
    </xf>
    <xf numFmtId="7" fontId="34" fillId="0" borderId="39" xfId="0" applyNumberFormat="1" applyFont="1" applyBorder="1" applyAlignment="1">
      <alignment wrapText="1"/>
    </xf>
    <xf numFmtId="10" fontId="33" fillId="0" borderId="40" xfId="8" applyNumberFormat="1" applyFont="1" applyBorder="1" applyAlignment="1">
      <alignment horizontal="center" vertical="center"/>
    </xf>
    <xf numFmtId="10" fontId="33" fillId="0" borderId="40" xfId="0" applyNumberFormat="1" applyFont="1" applyBorder="1" applyAlignment="1">
      <alignment horizontal="center" vertical="center"/>
    </xf>
    <xf numFmtId="167" fontId="34" fillId="10" borderId="38" xfId="8" applyNumberFormat="1" applyFont="1" applyFill="1" applyBorder="1" applyAlignment="1">
      <alignment horizontal="center" vertical="center"/>
    </xf>
    <xf numFmtId="49" fontId="33" fillId="0" borderId="41" xfId="0" applyNumberFormat="1" applyFont="1" applyBorder="1" applyAlignment="1">
      <alignment horizontal="center" vertical="center"/>
    </xf>
    <xf numFmtId="0" fontId="32" fillId="0" borderId="36" xfId="3" applyFont="1" applyBorder="1"/>
    <xf numFmtId="167" fontId="34" fillId="0" borderId="37" xfId="0" applyNumberFormat="1" applyFont="1" applyBorder="1" applyAlignment="1">
      <alignment horizontal="center" vertical="center"/>
    </xf>
    <xf numFmtId="167" fontId="34" fillId="0" borderId="38" xfId="0" applyNumberFormat="1" applyFont="1" applyBorder="1" applyAlignment="1">
      <alignment horizontal="center" vertical="center"/>
    </xf>
    <xf numFmtId="8" fontId="34" fillId="0" borderId="38" xfId="0" applyNumberFormat="1" applyFont="1" applyFill="1" applyBorder="1" applyAlignment="1">
      <alignment horizontal="center" vertical="center"/>
    </xf>
    <xf numFmtId="8" fontId="34" fillId="0" borderId="42" xfId="0" applyNumberFormat="1" applyFont="1" applyFill="1" applyBorder="1" applyAlignment="1">
      <alignment horizontal="center" vertical="center"/>
    </xf>
    <xf numFmtId="10" fontId="34" fillId="0" borderId="43" xfId="0" applyNumberFormat="1" applyFont="1" applyFill="1" applyBorder="1" applyAlignment="1">
      <alignment horizontal="center" vertical="center"/>
    </xf>
    <xf numFmtId="10" fontId="33" fillId="0" borderId="37" xfId="0" applyNumberFormat="1" applyFont="1" applyBorder="1" applyAlignment="1">
      <alignment horizontal="center" vertical="center"/>
    </xf>
    <xf numFmtId="10" fontId="33" fillId="0" borderId="38" xfId="0" applyNumberFormat="1" applyFont="1" applyBorder="1" applyAlignment="1">
      <alignment horizontal="center" vertical="center"/>
    </xf>
    <xf numFmtId="10" fontId="33" fillId="0" borderId="43" xfId="0" applyNumberFormat="1" applyFont="1" applyFill="1" applyBorder="1" applyAlignment="1">
      <alignment horizontal="center" vertical="center"/>
    </xf>
    <xf numFmtId="10" fontId="33" fillId="0" borderId="11" xfId="0" applyNumberFormat="1" applyFont="1" applyFill="1" applyBorder="1" applyAlignment="1">
      <alignment horizontal="center" vertical="center"/>
    </xf>
    <xf numFmtId="0" fontId="32" fillId="0" borderId="42" xfId="3" applyFont="1" applyBorder="1"/>
    <xf numFmtId="8" fontId="33" fillId="0" borderId="2" xfId="0" applyNumberFormat="1" applyFont="1" applyBorder="1" applyAlignment="1">
      <alignment horizontal="center" vertical="center"/>
    </xf>
    <xf numFmtId="8" fontId="33" fillId="0" borderId="1" xfId="8" applyNumberFormat="1" applyFont="1" applyBorder="1" applyAlignment="1">
      <alignment horizontal="center" vertical="center"/>
    </xf>
    <xf numFmtId="0" fontId="33" fillId="0" borderId="44" xfId="0" applyFont="1" applyFill="1" applyBorder="1"/>
    <xf numFmtId="0" fontId="33" fillId="0" borderId="0" xfId="0" applyFont="1" applyFill="1" applyBorder="1"/>
    <xf numFmtId="49" fontId="33" fillId="0" borderId="32" xfId="0" applyNumberFormat="1" applyFont="1" applyBorder="1" applyAlignment="1">
      <alignment horizontal="center" vertical="center"/>
    </xf>
    <xf numFmtId="0" fontId="32" fillId="0" borderId="43" xfId="3" applyFont="1" applyBorder="1"/>
    <xf numFmtId="10" fontId="33" fillId="0" borderId="45" xfId="0" applyNumberFormat="1" applyFont="1" applyBorder="1" applyAlignment="1">
      <alignment horizontal="center" vertical="center"/>
    </xf>
    <xf numFmtId="10" fontId="33" fillId="0" borderId="46" xfId="0" applyNumberFormat="1" applyFont="1" applyBorder="1" applyAlignment="1">
      <alignment horizontal="center" vertical="center"/>
    </xf>
    <xf numFmtId="8" fontId="33" fillId="0" borderId="0" xfId="0" applyNumberFormat="1" applyFont="1" applyFill="1" applyBorder="1"/>
    <xf numFmtId="0" fontId="0" fillId="0" borderId="0" xfId="0" applyAlignment="1">
      <alignment wrapText="1"/>
    </xf>
    <xf numFmtId="0" fontId="35" fillId="0" borderId="0" xfId="0" applyFont="1" applyAlignment="1">
      <alignment horizontal="center"/>
    </xf>
    <xf numFmtId="10" fontId="36" fillId="0" borderId="7" xfId="0" applyNumberFormat="1" applyFont="1" applyBorder="1" applyAlignment="1">
      <alignment horizontal="center" vertical="center"/>
    </xf>
    <xf numFmtId="10" fontId="36" fillId="0" borderId="40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9" fillId="0" borderId="1" xfId="0" applyFont="1" applyFill="1" applyBorder="1" applyAlignment="1">
      <alignment horizontal="left" vertical="top" wrapText="1"/>
    </xf>
    <xf numFmtId="0" fontId="27" fillId="7" borderId="1" xfId="0" applyFont="1" applyFill="1" applyBorder="1" applyAlignment="1">
      <alignment horizontal="center" vertical="top" wrapText="1"/>
    </xf>
    <xf numFmtId="0" fontId="27" fillId="7" borderId="1" xfId="0" applyFont="1" applyFill="1" applyBorder="1" applyAlignment="1">
      <alignment horizontal="left" vertical="top" wrapText="1"/>
    </xf>
    <xf numFmtId="4" fontId="27" fillId="7" borderId="1" xfId="0" applyNumberFormat="1" applyFont="1" applyFill="1" applyBorder="1" applyAlignment="1">
      <alignment horizontal="center" vertical="top" wrapText="1"/>
    </xf>
    <xf numFmtId="165" fontId="27" fillId="7" borderId="1" xfId="1" applyFont="1" applyFill="1" applyBorder="1" applyAlignment="1" applyProtection="1">
      <alignment horizontal="right" vertical="top" wrapText="1"/>
    </xf>
    <xf numFmtId="166" fontId="6" fillId="5" borderId="0" xfId="0" applyNumberFormat="1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8" fillId="5" borderId="5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center" wrapText="1"/>
    </xf>
    <xf numFmtId="0" fontId="0" fillId="0" borderId="1" xfId="0" applyBorder="1"/>
    <xf numFmtId="0" fontId="8" fillId="5" borderId="0" xfId="0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top" wrapText="1"/>
    </xf>
    <xf numFmtId="165" fontId="8" fillId="5" borderId="1" xfId="1" applyFont="1" applyFill="1" applyBorder="1" applyAlignment="1" applyProtection="1">
      <alignment horizontal="right" vertical="top" wrapText="1"/>
    </xf>
    <xf numFmtId="0" fontId="9" fillId="5" borderId="0" xfId="0" applyFont="1" applyFill="1" applyBorder="1" applyAlignment="1">
      <alignment horizontal="center" vertical="top" wrapText="1"/>
    </xf>
    <xf numFmtId="165" fontId="8" fillId="5" borderId="1" xfId="1" applyFont="1" applyFill="1" applyBorder="1" applyAlignment="1" applyProtection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165" fontId="8" fillId="5" borderId="38" xfId="1" applyFont="1" applyFill="1" applyBorder="1" applyAlignment="1" applyProtection="1">
      <alignment horizontal="right" vertical="top" wrapText="1"/>
    </xf>
    <xf numFmtId="0" fontId="3" fillId="3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33" fillId="0" borderId="39" xfId="0" applyNumberFormat="1" applyFont="1" applyBorder="1" applyAlignment="1">
      <alignment horizontal="center" vertical="center"/>
    </xf>
    <xf numFmtId="49" fontId="33" fillId="0" borderId="36" xfId="0" applyNumberFormat="1" applyFont="1" applyBorder="1" applyAlignment="1">
      <alignment horizontal="center" vertical="center"/>
    </xf>
    <xf numFmtId="10" fontId="33" fillId="0" borderId="39" xfId="0" applyNumberFormat="1" applyFont="1" applyFill="1" applyBorder="1" applyAlignment="1">
      <alignment horizontal="center" vertical="center"/>
    </xf>
    <xf numFmtId="10" fontId="33" fillId="0" borderId="36" xfId="0" applyNumberFormat="1" applyFont="1" applyFill="1" applyBorder="1" applyAlignment="1">
      <alignment horizontal="center" vertical="center"/>
    </xf>
    <xf numFmtId="49" fontId="33" fillId="0" borderId="29" xfId="0" applyNumberFormat="1" applyFont="1" applyBorder="1" applyAlignment="1">
      <alignment horizontal="center" vertical="center"/>
    </xf>
    <xf numFmtId="10" fontId="33" fillId="0" borderId="29" xfId="0" applyNumberFormat="1" applyFont="1" applyFill="1" applyBorder="1" applyAlignment="1">
      <alignment horizontal="center" vertical="center"/>
    </xf>
    <xf numFmtId="49" fontId="33" fillId="0" borderId="41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wrapText="1"/>
    </xf>
    <xf numFmtId="0" fontId="12" fillId="2" borderId="47" xfId="0" applyFont="1" applyFill="1" applyBorder="1" applyAlignment="1">
      <alignment horizontal="center" vertical="top" wrapText="1"/>
    </xf>
    <xf numFmtId="0" fontId="31" fillId="9" borderId="26" xfId="0" applyFont="1" applyFill="1" applyBorder="1" applyAlignment="1">
      <alignment horizontal="center" vertical="center"/>
    </xf>
    <xf numFmtId="0" fontId="31" fillId="9" borderId="27" xfId="0" applyFont="1" applyFill="1" applyBorder="1" applyAlignment="1">
      <alignment horizontal="center" vertical="center"/>
    </xf>
    <xf numFmtId="0" fontId="31" fillId="9" borderId="28" xfId="0" applyFont="1" applyFill="1" applyBorder="1" applyAlignment="1">
      <alignment horizontal="center" vertical="center"/>
    </xf>
    <xf numFmtId="0" fontId="32" fillId="0" borderId="29" xfId="3" applyFont="1" applyBorder="1" applyAlignment="1">
      <alignment horizontal="center" vertical="center" wrapText="1"/>
    </xf>
    <xf numFmtId="0" fontId="32" fillId="0" borderId="32" xfId="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0" fontId="27" fillId="7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19" fillId="2" borderId="10" xfId="4" applyFont="1" applyFill="1" applyBorder="1" applyAlignment="1">
      <alignment horizontal="center" vertical="center" wrapText="1"/>
    </xf>
    <xf numFmtId="0" fontId="19" fillId="2" borderId="11" xfId="4" applyFont="1" applyFill="1" applyBorder="1" applyAlignment="1">
      <alignment horizontal="center" vertical="center"/>
    </xf>
    <xf numFmtId="0" fontId="20" fillId="2" borderId="12" xfId="2" applyFont="1" applyFill="1" applyBorder="1" applyAlignment="1">
      <alignment horizontal="center" vertical="center" wrapText="1"/>
    </xf>
    <xf numFmtId="0" fontId="24" fillId="0" borderId="18" xfId="4" applyFont="1" applyBorder="1" applyAlignment="1">
      <alignment horizontal="left" vertical="center" wrapText="1"/>
    </xf>
    <xf numFmtId="0" fontId="2" fillId="0" borderId="0" xfId="4" applyBorder="1" applyAlignment="1">
      <alignment horizontal="right"/>
    </xf>
  </cellXfs>
  <cellStyles count="9">
    <cellStyle name="Moeda" xfId="1" builtinId="4"/>
    <cellStyle name="Normal" xfId="0" builtinId="0"/>
    <cellStyle name="Normal 10" xfId="2" xr:uid="{00000000-0005-0000-0000-000002000000}"/>
    <cellStyle name="Normal 2" xfId="3" xr:uid="{00000000-0005-0000-0000-000003000000}"/>
    <cellStyle name="Normal 2 2" xfId="4" xr:uid="{00000000-0005-0000-0000-000004000000}"/>
    <cellStyle name="Normal 205" xfId="5" xr:uid="{00000000-0005-0000-0000-000005000000}"/>
    <cellStyle name="Porcentagem" xfId="8" builtinId="5"/>
    <cellStyle name="Porcentagem 2" xfId="6" xr:uid="{00000000-0005-0000-0000-000007000000}"/>
    <cellStyle name="Separador de milhares 4" xfId="7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CCCCC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605160</xdr:colOff>
      <xdr:row>27</xdr:row>
      <xdr:rowOff>173880</xdr:rowOff>
    </xdr:from>
    <xdr:to>
      <xdr:col>1</xdr:col>
      <xdr:colOff>3765600</xdr:colOff>
      <xdr:row>31</xdr:row>
      <xdr:rowOff>124560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4000" y="5983920"/>
          <a:ext cx="3160440" cy="651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Elidio%20Junior/Downloads/NOVA%20OLINDA%20VILANOVA/Partes%20finalizadas/DELL/Documents/Obras%20Tom&#233;-A&#231;u/CAIXA/PLANILHA_MULTIPLA_V3_05/PLANILHA%20M&#218;LTIPLA%20V3.0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ISTECA\CLIENTE%20NOVO\PLANILHA%20M&#218;LTIPLA%20CT%201057495-27%20analise%202%20caixa%2031%20mar&#231;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showOutlineSymbols="0" zoomScale="68" zoomScaleNormal="68" workbookViewId="0">
      <pane ySplit="4" topLeftCell="A5" activePane="bottomLeft" state="frozen"/>
      <selection pane="bottomLeft" activeCell="A2" sqref="A2:D2"/>
    </sheetView>
  </sheetViews>
  <sheetFormatPr defaultRowHeight="14.25" x14ac:dyDescent="0.2"/>
  <cols>
    <col min="1" max="2" width="10" style="1" customWidth="1"/>
    <col min="3" max="3" width="15.75" style="1" customWidth="1"/>
    <col min="4" max="4" width="106" customWidth="1"/>
    <col min="5" max="5" width="10.875" customWidth="1"/>
    <col min="6" max="6" width="10.125" style="2" customWidth="1"/>
    <col min="7" max="7" width="13.75" style="3" customWidth="1"/>
    <col min="8" max="8" width="15.25" style="3" customWidth="1"/>
    <col min="9" max="9" width="14.5" style="3" customWidth="1"/>
    <col min="10" max="10" width="12.375" style="1" customWidth="1"/>
    <col min="11" max="11" width="13" customWidth="1"/>
    <col min="12" max="1025" width="8.625" customWidth="1"/>
  </cols>
  <sheetData>
    <row r="1" spans="1:11" s="4" customFormat="1" ht="27.75" customHeight="1" x14ac:dyDescent="0.2">
      <c r="A1" s="214" t="s">
        <v>326</v>
      </c>
      <c r="B1" s="214"/>
      <c r="C1" s="214"/>
      <c r="D1" s="214"/>
      <c r="E1" s="215" t="s">
        <v>0</v>
      </c>
      <c r="F1" s="216"/>
      <c r="G1" s="216" t="s">
        <v>1</v>
      </c>
      <c r="H1" s="216"/>
      <c r="I1" s="216" t="s">
        <v>2</v>
      </c>
      <c r="J1" s="216"/>
    </row>
    <row r="2" spans="1:11" s="4" customFormat="1" ht="42.75" customHeight="1" x14ac:dyDescent="0.2">
      <c r="A2" s="217" t="s">
        <v>330</v>
      </c>
      <c r="B2" s="217"/>
      <c r="C2" s="217"/>
      <c r="D2" s="217"/>
      <c r="E2" s="218" t="s">
        <v>328</v>
      </c>
      <c r="F2" s="218"/>
      <c r="G2" s="219">
        <f>BDI!C25</f>
        <v>0.29899905662176152</v>
      </c>
      <c r="H2" s="219"/>
      <c r="I2" s="218" t="s">
        <v>4</v>
      </c>
      <c r="J2" s="218"/>
    </row>
    <row r="3" spans="1:11" ht="15" customHeight="1" x14ac:dyDescent="0.2">
      <c r="A3" s="212" t="s">
        <v>5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1" ht="27" customHeight="1" x14ac:dyDescent="0.2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6" t="s">
        <v>11</v>
      </c>
      <c r="G4" s="7" t="s">
        <v>12</v>
      </c>
      <c r="H4" s="7" t="s">
        <v>13</v>
      </c>
      <c r="I4" s="7" t="s">
        <v>14</v>
      </c>
      <c r="J4" s="5" t="s">
        <v>15</v>
      </c>
    </row>
    <row r="5" spans="1:11" ht="21" customHeight="1" x14ac:dyDescent="0.2">
      <c r="A5" s="8" t="s">
        <v>16</v>
      </c>
      <c r="B5" s="8"/>
      <c r="C5" s="8"/>
      <c r="D5" s="9" t="s">
        <v>17</v>
      </c>
      <c r="E5" s="9"/>
      <c r="F5" s="10"/>
      <c r="G5" s="11"/>
      <c r="H5" s="11"/>
      <c r="I5" s="12"/>
      <c r="J5" s="13"/>
    </row>
    <row r="6" spans="1:11" ht="18.75" customHeight="1" x14ac:dyDescent="0.2">
      <c r="A6" s="14" t="s">
        <v>18</v>
      </c>
      <c r="B6" s="14" t="s">
        <v>19</v>
      </c>
      <c r="C6" s="14" t="s">
        <v>20</v>
      </c>
      <c r="D6" s="15" t="s">
        <v>21</v>
      </c>
      <c r="E6" s="14" t="s">
        <v>22</v>
      </c>
      <c r="F6" s="16">
        <v>1</v>
      </c>
      <c r="G6" s="17">
        <f>CPUs!J7</f>
        <v>689.38</v>
      </c>
      <c r="H6" s="17">
        <f>G6*1.299</f>
        <v>895.50461999999993</v>
      </c>
      <c r="I6" s="17">
        <f>F6*H6</f>
        <v>895.50461999999993</v>
      </c>
      <c r="J6" s="18">
        <f>I6/$H$35</f>
        <v>3.0384126241750298E-2</v>
      </c>
    </row>
    <row r="7" spans="1:11" ht="18" customHeight="1" x14ac:dyDescent="0.2">
      <c r="A7" s="14" t="s">
        <v>23</v>
      </c>
      <c r="B7" s="14">
        <v>11340</v>
      </c>
      <c r="C7" s="14" t="s">
        <v>24</v>
      </c>
      <c r="D7" s="15" t="s">
        <v>25</v>
      </c>
      <c r="E7" s="14" t="s">
        <v>26</v>
      </c>
      <c r="F7" s="16">
        <v>3</v>
      </c>
      <c r="G7" s="17">
        <f>CPUs!J15</f>
        <v>174.55500000000001</v>
      </c>
      <c r="H7" s="17">
        <f>G7*1.299</f>
        <v>226.74694500000001</v>
      </c>
      <c r="I7" s="17">
        <f>H7*F7</f>
        <v>680.24083500000006</v>
      </c>
      <c r="J7" s="18">
        <f>I7/$H$35</f>
        <v>2.308030907247987E-2</v>
      </c>
    </row>
    <row r="8" spans="1:11" ht="19.5" customHeight="1" x14ac:dyDescent="0.2">
      <c r="A8" s="14" t="s">
        <v>27</v>
      </c>
      <c r="B8" s="14" t="s">
        <v>28</v>
      </c>
      <c r="C8" s="14" t="s">
        <v>20</v>
      </c>
      <c r="D8" s="15" t="s">
        <v>29</v>
      </c>
      <c r="E8" s="14" t="s">
        <v>10</v>
      </c>
      <c r="F8" s="16">
        <v>1</v>
      </c>
      <c r="G8" s="17">
        <f>CPUs!J26</f>
        <v>1008.5699999999999</v>
      </c>
      <c r="H8" s="17">
        <f>G8*1.299</f>
        <v>1310.1324299999999</v>
      </c>
      <c r="I8" s="17">
        <f>H8*F8</f>
        <v>1310.1324299999999</v>
      </c>
      <c r="J8" s="18">
        <f>I8/$H$35</f>
        <v>4.4452287858136437E-2</v>
      </c>
      <c r="K8" s="194"/>
    </row>
    <row r="9" spans="1:11" ht="13.5" customHeight="1" x14ac:dyDescent="0.2">
      <c r="A9" s="213" t="s">
        <v>30</v>
      </c>
      <c r="B9" s="213"/>
      <c r="C9" s="213"/>
      <c r="D9" s="213"/>
      <c r="E9" s="200"/>
      <c r="F9" s="200"/>
      <c r="G9" s="200"/>
      <c r="H9" s="201"/>
      <c r="I9" s="19">
        <f>SUM(I6:I8)</f>
        <v>2885.8778849999999</v>
      </c>
      <c r="J9" s="20">
        <f>J6</f>
        <v>3.0384126241750298E-2</v>
      </c>
      <c r="K9" s="21"/>
    </row>
    <row r="10" spans="1:11" x14ac:dyDescent="0.2">
      <c r="A10" s="8" t="s">
        <v>31</v>
      </c>
      <c r="B10" s="8"/>
      <c r="C10" s="8"/>
      <c r="D10" s="9" t="s">
        <v>32</v>
      </c>
      <c r="E10" s="9"/>
      <c r="F10" s="10"/>
      <c r="G10" s="11"/>
      <c r="H10" s="11"/>
      <c r="I10" s="12"/>
      <c r="J10" s="13"/>
    </row>
    <row r="11" spans="1:11" ht="18" customHeight="1" x14ac:dyDescent="0.2">
      <c r="A11" s="14" t="s">
        <v>33</v>
      </c>
      <c r="B11" s="22" t="s">
        <v>34</v>
      </c>
      <c r="C11" s="14" t="s">
        <v>20</v>
      </c>
      <c r="D11" s="127" t="s">
        <v>35</v>
      </c>
      <c r="E11" s="14" t="s">
        <v>36</v>
      </c>
      <c r="F11" s="16">
        <v>1</v>
      </c>
      <c r="G11" s="17">
        <f>CPUs!J35</f>
        <v>10839.259999999998</v>
      </c>
      <c r="H11" s="17">
        <f>G11*1.299</f>
        <v>14080.198739999998</v>
      </c>
      <c r="I11" s="17">
        <f>F11*H11</f>
        <v>14080.198739999998</v>
      </c>
      <c r="J11" s="18">
        <f>I11/$H$35</f>
        <v>0.47773571064892267</v>
      </c>
    </row>
    <row r="12" spans="1:11" ht="12" customHeight="1" x14ac:dyDescent="0.2">
      <c r="A12" s="213" t="s">
        <v>37</v>
      </c>
      <c r="B12" s="213"/>
      <c r="C12" s="213"/>
      <c r="D12" s="213"/>
      <c r="E12" s="200"/>
      <c r="F12" s="200"/>
      <c r="G12" s="200"/>
      <c r="H12" s="201"/>
      <c r="I12" s="19">
        <f>SUM(I11)</f>
        <v>14080.198739999998</v>
      </c>
      <c r="J12" s="20">
        <f>J11</f>
        <v>0.47773571064892267</v>
      </c>
    </row>
    <row r="13" spans="1:11" x14ac:dyDescent="0.2">
      <c r="A13" s="8" t="s">
        <v>38</v>
      </c>
      <c r="B13" s="8"/>
      <c r="C13" s="8"/>
      <c r="D13" s="9" t="s">
        <v>39</v>
      </c>
      <c r="E13" s="9"/>
      <c r="F13" s="10"/>
      <c r="G13" s="11"/>
      <c r="H13" s="11"/>
      <c r="I13" s="12"/>
      <c r="J13" s="13"/>
    </row>
    <row r="14" spans="1:11" s="4" customFormat="1" ht="40.15" customHeight="1" x14ac:dyDescent="0.2">
      <c r="A14" s="23" t="s">
        <v>40</v>
      </c>
      <c r="B14" s="23" t="s">
        <v>41</v>
      </c>
      <c r="C14" s="23" t="s">
        <v>20</v>
      </c>
      <c r="D14" s="128" t="s">
        <v>42</v>
      </c>
      <c r="E14" s="23" t="s">
        <v>36</v>
      </c>
      <c r="F14" s="24">
        <v>1</v>
      </c>
      <c r="G14" s="25">
        <f>CPUs!J56</f>
        <v>801.67</v>
      </c>
      <c r="H14" s="25">
        <f>G14*1.299</f>
        <v>1041.36933</v>
      </c>
      <c r="I14" s="25">
        <f>F14*H14</f>
        <v>1041.36933</v>
      </c>
      <c r="J14" s="26">
        <f>I14/$H$35</f>
        <v>3.5333259572694252E-2</v>
      </c>
    </row>
    <row r="15" spans="1:11" s="4" customFormat="1" ht="25.5" x14ac:dyDescent="0.2">
      <c r="A15" s="23" t="s">
        <v>43</v>
      </c>
      <c r="B15" s="23" t="s">
        <v>44</v>
      </c>
      <c r="C15" s="23" t="s">
        <v>20</v>
      </c>
      <c r="D15" s="27" t="s">
        <v>45</v>
      </c>
      <c r="E15" s="23" t="s">
        <v>36</v>
      </c>
      <c r="F15" s="24">
        <v>1</v>
      </c>
      <c r="G15" s="25">
        <f>CPUs!J78</f>
        <v>931.74</v>
      </c>
      <c r="H15" s="25">
        <f>G15*1.299</f>
        <v>1210.33026</v>
      </c>
      <c r="I15" s="25">
        <f>F15*H15</f>
        <v>1210.33026</v>
      </c>
      <c r="J15" s="26">
        <f>I15/$H$35</f>
        <v>4.1066038736964267E-2</v>
      </c>
    </row>
    <row r="16" spans="1:11" s="4" customFormat="1" ht="12" customHeight="1" x14ac:dyDescent="0.2">
      <c r="A16" s="213" t="s">
        <v>46</v>
      </c>
      <c r="B16" s="213"/>
      <c r="C16" s="213"/>
      <c r="D16" s="213"/>
      <c r="E16" s="200"/>
      <c r="F16" s="200"/>
      <c r="G16" s="200"/>
      <c r="H16" s="201"/>
      <c r="I16" s="19">
        <f>SUM(I14:I15)</f>
        <v>2251.6995900000002</v>
      </c>
      <c r="J16" s="20">
        <f>J14+J15</f>
        <v>7.6399298309658525E-2</v>
      </c>
    </row>
    <row r="17" spans="1:10" x14ac:dyDescent="0.2">
      <c r="A17" s="8" t="s">
        <v>47</v>
      </c>
      <c r="B17" s="8"/>
      <c r="C17" s="8"/>
      <c r="D17" s="9" t="s">
        <v>48</v>
      </c>
      <c r="E17" s="9"/>
      <c r="F17" s="10"/>
      <c r="G17" s="11"/>
      <c r="H17" s="11"/>
      <c r="I17" s="12"/>
      <c r="J17" s="13"/>
    </row>
    <row r="18" spans="1:10" ht="23.25" customHeight="1" x14ac:dyDescent="0.2">
      <c r="A18" s="14" t="s">
        <v>49</v>
      </c>
      <c r="B18" s="14" t="s">
        <v>50</v>
      </c>
      <c r="C18" s="14" t="s">
        <v>51</v>
      </c>
      <c r="D18" s="15" t="s">
        <v>52</v>
      </c>
      <c r="E18" s="14" t="s">
        <v>36</v>
      </c>
      <c r="F18" s="16">
        <v>1</v>
      </c>
      <c r="G18" s="17">
        <f>CPUs!J87</f>
        <v>338.79999999999995</v>
      </c>
      <c r="H18" s="17">
        <f>G18*1.299</f>
        <v>440.10119999999989</v>
      </c>
      <c r="I18" s="17">
        <f>F18*H18</f>
        <v>440.10119999999989</v>
      </c>
      <c r="J18" s="18">
        <f>I18/$H$35</f>
        <v>1.4932463910622588E-2</v>
      </c>
    </row>
    <row r="19" spans="1:10" ht="18" customHeight="1" x14ac:dyDescent="0.2">
      <c r="A19" s="14" t="s">
        <v>53</v>
      </c>
      <c r="B19" s="14" t="s">
        <v>54</v>
      </c>
      <c r="C19" s="14" t="s">
        <v>55</v>
      </c>
      <c r="D19" s="28" t="s">
        <v>56</v>
      </c>
      <c r="E19" s="14" t="s">
        <v>36</v>
      </c>
      <c r="F19" s="16">
        <v>1</v>
      </c>
      <c r="G19" s="17">
        <f>CPUs!J94</f>
        <v>624.59</v>
      </c>
      <c r="H19" s="17">
        <f>G19*1.299</f>
        <v>811.34240999999997</v>
      </c>
      <c r="I19" s="17">
        <f>F19*H19</f>
        <v>811.34240999999997</v>
      </c>
      <c r="J19" s="18">
        <f>I19/$H$35</f>
        <v>2.752853492897215E-2</v>
      </c>
    </row>
    <row r="20" spans="1:10" ht="18.75" customHeight="1" x14ac:dyDescent="0.2">
      <c r="A20" s="14" t="s">
        <v>57</v>
      </c>
      <c r="B20" s="14" t="s">
        <v>58</v>
      </c>
      <c r="C20" s="14" t="s">
        <v>24</v>
      </c>
      <c r="D20" s="28" t="s">
        <v>59</v>
      </c>
      <c r="E20" s="14" t="s">
        <v>36</v>
      </c>
      <c r="F20" s="16">
        <v>1</v>
      </c>
      <c r="G20" s="17">
        <f>CPUs!J102</f>
        <v>311.14</v>
      </c>
      <c r="H20" s="17">
        <f>G20*1.299</f>
        <v>404.17085999999995</v>
      </c>
      <c r="I20" s="17">
        <f>F20*H20</f>
        <v>404.17085999999995</v>
      </c>
      <c r="J20" s="18">
        <f>I20/$H$35</f>
        <v>1.3713361337518042E-2</v>
      </c>
    </row>
    <row r="21" spans="1:10" ht="13.9" customHeight="1" x14ac:dyDescent="0.2">
      <c r="A21" s="213" t="s">
        <v>60</v>
      </c>
      <c r="B21" s="213"/>
      <c r="C21" s="213"/>
      <c r="D21" s="213"/>
      <c r="E21" s="200"/>
      <c r="F21" s="200"/>
      <c r="G21" s="200"/>
      <c r="H21" s="201"/>
      <c r="I21" s="19">
        <f>SUM(I18:I20)</f>
        <v>1655.6144699999998</v>
      </c>
      <c r="J21" s="20">
        <f>SUM(J18:J20)</f>
        <v>5.6174360177112782E-2</v>
      </c>
    </row>
    <row r="22" spans="1:10" x14ac:dyDescent="0.2">
      <c r="A22" s="8" t="s">
        <v>61</v>
      </c>
      <c r="B22" s="8"/>
      <c r="C22" s="8"/>
      <c r="D22" s="9" t="s">
        <v>62</v>
      </c>
      <c r="E22" s="9"/>
      <c r="F22" s="10"/>
      <c r="G22" s="11"/>
      <c r="H22" s="11"/>
      <c r="I22" s="12"/>
      <c r="J22" s="13"/>
    </row>
    <row r="23" spans="1:10" ht="15" customHeight="1" x14ac:dyDescent="0.2">
      <c r="A23" s="14" t="s">
        <v>63</v>
      </c>
      <c r="B23" s="14" t="s">
        <v>64</v>
      </c>
      <c r="C23" s="14" t="s">
        <v>20</v>
      </c>
      <c r="D23" s="28" t="s">
        <v>65</v>
      </c>
      <c r="E23" s="14" t="s">
        <v>36</v>
      </c>
      <c r="F23" s="16">
        <v>1</v>
      </c>
      <c r="G23" s="17">
        <f>CPUs!J111</f>
        <v>4889.87</v>
      </c>
      <c r="H23" s="17">
        <f>G23*1.299</f>
        <v>6351.9411299999992</v>
      </c>
      <c r="I23" s="17">
        <f>F23*H23</f>
        <v>6351.9411299999992</v>
      </c>
      <c r="J23" s="18">
        <f>I23/$H$35</f>
        <v>0.21551891175512422</v>
      </c>
    </row>
    <row r="24" spans="1:10" ht="13.5" customHeight="1" x14ac:dyDescent="0.2">
      <c r="A24" s="14" t="s">
        <v>66</v>
      </c>
      <c r="B24" s="14" t="s">
        <v>67</v>
      </c>
      <c r="C24" s="14" t="s">
        <v>20</v>
      </c>
      <c r="D24" s="28" t="s">
        <v>68</v>
      </c>
      <c r="E24" s="14" t="s">
        <v>36</v>
      </c>
      <c r="F24" s="16">
        <v>1</v>
      </c>
      <c r="G24" s="17">
        <f>CPUs!J121</f>
        <v>777.63999999999987</v>
      </c>
      <c r="H24" s="17">
        <f>G24*1.299</f>
        <v>1010.1543599999998</v>
      </c>
      <c r="I24" s="17">
        <f>F24*H24</f>
        <v>1010.1543599999998</v>
      </c>
      <c r="J24" s="18">
        <f>I24/$H$35</f>
        <v>3.4274147684346369E-2</v>
      </c>
    </row>
    <row r="25" spans="1:10" ht="14.25" customHeight="1" x14ac:dyDescent="0.2">
      <c r="A25" s="210" t="s">
        <v>69</v>
      </c>
      <c r="B25" s="210"/>
      <c r="C25" s="210"/>
      <c r="D25" s="210"/>
      <c r="E25" s="210"/>
      <c r="F25" s="210"/>
      <c r="G25" s="210"/>
      <c r="H25" s="210"/>
      <c r="I25" s="19">
        <f>SUM(I23:I24)</f>
        <v>7362.0954899999988</v>
      </c>
      <c r="J25" s="29"/>
    </row>
    <row r="26" spans="1:10" x14ac:dyDescent="0.2">
      <c r="A26" s="5" t="s">
        <v>70</v>
      </c>
      <c r="B26" s="5"/>
      <c r="C26" s="5"/>
      <c r="D26" s="30" t="s">
        <v>71</v>
      </c>
      <c r="E26" s="5"/>
      <c r="F26" s="6"/>
      <c r="G26" s="7"/>
      <c r="H26" s="7"/>
      <c r="I26" s="7"/>
      <c r="J26" s="5"/>
    </row>
    <row r="27" spans="1:10" ht="24.75" customHeight="1" x14ac:dyDescent="0.2">
      <c r="A27" s="31" t="s">
        <v>72</v>
      </c>
      <c r="B27" s="31">
        <v>89403</v>
      </c>
      <c r="C27" s="31" t="s">
        <v>51</v>
      </c>
      <c r="D27" s="28" t="s">
        <v>73</v>
      </c>
      <c r="E27" s="31" t="s">
        <v>74</v>
      </c>
      <c r="F27" s="32">
        <v>13.22</v>
      </c>
      <c r="G27" s="33">
        <f>CPUs!J134</f>
        <v>13.997400000000001</v>
      </c>
      <c r="H27" s="33">
        <f>G27*1.299</f>
        <v>18.182622599999998</v>
      </c>
      <c r="I27" s="33">
        <f>H27*F27</f>
        <v>240.37427077199999</v>
      </c>
      <c r="J27" s="34">
        <f>I27/$H$35</f>
        <v>8.1558062630711133E-3</v>
      </c>
    </row>
    <row r="28" spans="1:10" ht="38.25" customHeight="1" x14ac:dyDescent="0.2">
      <c r="A28" s="31" t="s">
        <v>75</v>
      </c>
      <c r="B28" s="31">
        <v>94651</v>
      </c>
      <c r="C28" s="31" t="s">
        <v>51</v>
      </c>
      <c r="D28" s="28" t="s">
        <v>76</v>
      </c>
      <c r="E28" s="31" t="s">
        <v>74</v>
      </c>
      <c r="F28" s="32">
        <v>6.73</v>
      </c>
      <c r="G28" s="33">
        <f>CPUs!J146</f>
        <v>21.62181</v>
      </c>
      <c r="H28" s="33">
        <f>G28*1.299</f>
        <v>28.086731189999998</v>
      </c>
      <c r="I28" s="33">
        <f>H28*F28</f>
        <v>189.02370090869999</v>
      </c>
      <c r="J28" s="34">
        <f>I28/$H$35</f>
        <v>6.413501240331727E-3</v>
      </c>
    </row>
    <row r="29" spans="1:10" ht="24.75" customHeight="1" x14ac:dyDescent="0.2">
      <c r="A29" s="31" t="s">
        <v>77</v>
      </c>
      <c r="B29" s="31">
        <v>89402</v>
      </c>
      <c r="C29" s="31" t="s">
        <v>51</v>
      </c>
      <c r="D29" s="28" t="s">
        <v>78</v>
      </c>
      <c r="E29" s="31" t="s">
        <v>74</v>
      </c>
      <c r="F29" s="32">
        <v>13</v>
      </c>
      <c r="G29" s="33">
        <f>CPUs!J157</f>
        <v>8.0165799999999994</v>
      </c>
      <c r="H29" s="33">
        <f>G29*1.299</f>
        <v>10.413537419999999</v>
      </c>
      <c r="I29" s="33">
        <f>H29*F29</f>
        <v>135.37598645999998</v>
      </c>
      <c r="J29" s="34">
        <f>I29/$H$35</f>
        <v>4.5932549881229183E-3</v>
      </c>
    </row>
    <row r="30" spans="1:10" ht="11.25" customHeight="1" x14ac:dyDescent="0.2">
      <c r="A30" s="31" t="s">
        <v>79</v>
      </c>
      <c r="B30" s="31" t="s">
        <v>80</v>
      </c>
      <c r="C30" s="31" t="s">
        <v>20</v>
      </c>
      <c r="D30" s="28" t="s">
        <v>81</v>
      </c>
      <c r="E30" s="31" t="s">
        <v>10</v>
      </c>
      <c r="F30" s="32">
        <v>1</v>
      </c>
      <c r="G30" s="33">
        <f>CPUs!J167</f>
        <v>517.71999999999991</v>
      </c>
      <c r="H30" s="33">
        <f>G30*1.299</f>
        <v>672.51827999999989</v>
      </c>
      <c r="I30" s="33">
        <f>H30*F30</f>
        <v>672.51827999999989</v>
      </c>
      <c r="J30" s="34">
        <f>I30/$H$35</f>
        <v>2.2818285760943115E-2</v>
      </c>
    </row>
    <row r="31" spans="1:10" ht="12" customHeight="1" x14ac:dyDescent="0.2">
      <c r="A31" s="210" t="s">
        <v>82</v>
      </c>
      <c r="B31" s="210"/>
      <c r="C31" s="210"/>
      <c r="D31" s="210"/>
      <c r="E31" s="210"/>
      <c r="F31" s="210"/>
      <c r="G31" s="210"/>
      <c r="H31" s="210"/>
      <c r="I31" s="19">
        <f>SUM(I27:I30)</f>
        <v>1237.2922381406997</v>
      </c>
      <c r="J31" s="20">
        <f>J24+J23</f>
        <v>0.24979305943947058</v>
      </c>
    </row>
    <row r="32" spans="1:10" ht="12" customHeight="1" x14ac:dyDescent="0.2">
      <c r="A32" s="205"/>
      <c r="B32" s="205"/>
      <c r="C32" s="205"/>
      <c r="D32" s="35"/>
      <c r="E32" s="195"/>
      <c r="F32" s="206" t="s">
        <v>83</v>
      </c>
      <c r="G32" s="206"/>
      <c r="H32" s="211">
        <f>SUM(G6:G30)</f>
        <v>21948.570789999998</v>
      </c>
      <c r="I32" s="207"/>
      <c r="J32" s="207"/>
    </row>
    <row r="33" spans="1:13" ht="12" customHeight="1" x14ac:dyDescent="0.2">
      <c r="A33" s="195"/>
      <c r="B33" s="195"/>
      <c r="C33" s="195"/>
      <c r="D33" s="35"/>
      <c r="E33" s="195"/>
      <c r="F33" s="206" t="s">
        <v>84</v>
      </c>
      <c r="G33" s="206"/>
      <c r="H33" s="209">
        <f>SUM(H6:H30)</f>
        <v>28511.19345621</v>
      </c>
      <c r="I33" s="209"/>
      <c r="J33" s="209"/>
    </row>
    <row r="34" spans="1:13" ht="12" customHeight="1" x14ac:dyDescent="0.2">
      <c r="A34" s="205"/>
      <c r="B34" s="205"/>
      <c r="C34" s="205"/>
      <c r="D34" s="35"/>
      <c r="E34" s="202"/>
      <c r="F34" s="206" t="s">
        <v>85</v>
      </c>
      <c r="G34" s="206"/>
      <c r="H34" s="207">
        <f>H33-H32</f>
        <v>6562.6226662100016</v>
      </c>
      <c r="I34" s="207"/>
      <c r="J34" s="207"/>
    </row>
    <row r="35" spans="1:13" ht="12.75" customHeight="1" x14ac:dyDescent="0.2">
      <c r="A35" s="205"/>
      <c r="B35" s="205"/>
      <c r="C35" s="205"/>
      <c r="D35" s="188"/>
      <c r="E35" s="195"/>
      <c r="F35" s="206" t="s">
        <v>86</v>
      </c>
      <c r="G35" s="206"/>
      <c r="H35" s="207">
        <f>SUM(I31,I25,I21,I16,I12,I9)</f>
        <v>29472.778413140695</v>
      </c>
      <c r="I35" s="207"/>
      <c r="J35" s="207"/>
      <c r="K35" s="36"/>
    </row>
    <row r="36" spans="1:13" x14ac:dyDescent="0.2">
      <c r="A36" s="37"/>
      <c r="B36" s="38"/>
      <c r="C36" s="38"/>
      <c r="E36" s="38"/>
      <c r="F36" s="38"/>
      <c r="G36" s="38"/>
      <c r="H36" s="38"/>
      <c r="I36" s="38"/>
    </row>
    <row r="37" spans="1:13" x14ac:dyDescent="0.2">
      <c r="A37" s="37"/>
      <c r="B37" s="38"/>
      <c r="C37" s="38"/>
      <c r="D37" s="38"/>
      <c r="E37" s="38"/>
      <c r="F37" s="38"/>
      <c r="G37" s="188"/>
      <c r="H37" s="188"/>
      <c r="I37" s="188"/>
      <c r="J37" s="188"/>
    </row>
    <row r="38" spans="1:13" x14ac:dyDescent="0.2">
      <c r="F38" s="188" t="s">
        <v>327</v>
      </c>
    </row>
    <row r="40" spans="1:13" x14ac:dyDescent="0.2">
      <c r="D40" s="39"/>
    </row>
    <row r="42" spans="1:13" x14ac:dyDescent="0.2">
      <c r="D42" s="1" t="s">
        <v>87</v>
      </c>
    </row>
    <row r="43" spans="1:13" x14ac:dyDescent="0.2">
      <c r="D43" s="39" t="s">
        <v>329</v>
      </c>
    </row>
    <row r="46" spans="1:13" x14ac:dyDescent="0.2">
      <c r="D46" s="208"/>
      <c r="E46" s="208"/>
      <c r="F46" s="208"/>
      <c r="G46" s="208"/>
      <c r="H46" s="208"/>
      <c r="I46" s="208"/>
      <c r="J46" s="208"/>
      <c r="K46" s="208"/>
      <c r="L46" s="208"/>
      <c r="M46" s="208"/>
    </row>
  </sheetData>
  <mergeCells count="27">
    <mergeCell ref="A1:D1"/>
    <mergeCell ref="E1:F1"/>
    <mergeCell ref="G1:H1"/>
    <mergeCell ref="I1:J1"/>
    <mergeCell ref="A2:D2"/>
    <mergeCell ref="E2:F2"/>
    <mergeCell ref="G2:H2"/>
    <mergeCell ref="I2:J2"/>
    <mergeCell ref="A3:J3"/>
    <mergeCell ref="A9:D9"/>
    <mergeCell ref="A12:D12"/>
    <mergeCell ref="A16:D16"/>
    <mergeCell ref="A21:D21"/>
    <mergeCell ref="A25:H25"/>
    <mergeCell ref="A31:H31"/>
    <mergeCell ref="A32:C32"/>
    <mergeCell ref="F32:G32"/>
    <mergeCell ref="H32:J32"/>
    <mergeCell ref="A35:C35"/>
    <mergeCell ref="F35:G35"/>
    <mergeCell ref="H35:J35"/>
    <mergeCell ref="D46:M46"/>
    <mergeCell ref="F33:G33"/>
    <mergeCell ref="H33:J33"/>
    <mergeCell ref="A34:C34"/>
    <mergeCell ref="F34:G34"/>
    <mergeCell ref="H34:J34"/>
  </mergeCells>
  <printOptions horizontalCentered="1" verticalCentered="1"/>
  <pageMargins left="0.51181102362204722" right="0.51181102362204722" top="0.82677165354330717" bottom="0.98425196850393704" header="0.31496062992125984" footer="0.51181102362204722"/>
  <pageSetup paperSize="9" scale="57" firstPageNumber="0" fitToHeight="0" orientation="landscape" horizontalDpi="300" verticalDpi="300" r:id="rId1"/>
  <headerFooter>
    <oddHeader>&amp;L&amp;G&amp;C&amp;"Times New Roman,Normal"&amp;10ESTADO DO PARÁ 
PREFEITURA MUNICIPAL DE AUGUSTO CORRÊA
SECRETARIA MUNICIPAL DE PLANEJAMENTO - SEMPLAN&amp;R&amp;G</oddHeader>
    <oddFooter>&amp;L &amp;C&amp;"Times New Roman,Normal"&amp;10Praça São Miguel, 60, Bairro: São Miguel - CEP 68610-000&amp;RPágina &amp;P de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zoomScale="120" zoomScaleNormal="120" workbookViewId="0">
      <selection activeCell="B6" sqref="B6"/>
    </sheetView>
  </sheetViews>
  <sheetFormatPr defaultRowHeight="14.25" x14ac:dyDescent="0.2"/>
  <cols>
    <col min="1" max="1" width="6.625" style="1" customWidth="1"/>
    <col min="2" max="2" width="37.25" style="184" customWidth="1"/>
    <col min="3" max="3" width="13.875" customWidth="1"/>
    <col min="4" max="4" width="13.75" style="185" customWidth="1"/>
    <col min="5" max="5" width="11.625" customWidth="1"/>
    <col min="6" max="6" width="14.125" customWidth="1"/>
    <col min="7" max="7" width="12.625" customWidth="1"/>
    <col min="8" max="8" width="15" customWidth="1"/>
    <col min="9" max="9" width="17.375" bestFit="1" customWidth="1"/>
  </cols>
  <sheetData>
    <row r="1" spans="1:10" ht="30.75" customHeight="1" x14ac:dyDescent="0.25">
      <c r="A1" s="228" t="str">
        <f>'PLANILHA ORÇAMENTÁRIA'!A1:D1</f>
        <v>CONSTRUÇÃO DE SISTEMA DE ABASTECIMENTO DE ÁGUA EM 11(ONZE) ESCOLAS NO MUNICÍPIO DE AUGUSTO CORRÊA</v>
      </c>
      <c r="B1" s="228"/>
      <c r="C1" s="228"/>
      <c r="D1" s="228"/>
      <c r="E1" s="228"/>
      <c r="F1" s="228"/>
      <c r="G1" s="228"/>
    </row>
    <row r="2" spans="1:10" ht="15.75" thickBot="1" x14ac:dyDescent="0.25">
      <c r="A2" s="229" t="str">
        <f>'PLANILHA ORÇAMENTÁRIA'!A2:D2</f>
        <v xml:space="preserve">ESCOLA: E.M.E.F. MARIA HONORINA ESPÍRITO SANTO DA CUNHA  </v>
      </c>
      <c r="B2" s="229"/>
      <c r="C2" s="229"/>
      <c r="D2" s="229"/>
      <c r="E2" s="229"/>
      <c r="F2" s="229"/>
      <c r="G2" s="229"/>
    </row>
    <row r="3" spans="1:10" ht="21" customHeight="1" thickBot="1" x14ac:dyDescent="0.25">
      <c r="A3" s="230" t="s">
        <v>308</v>
      </c>
      <c r="B3" s="231"/>
      <c r="C3" s="231"/>
      <c r="D3" s="231"/>
      <c r="E3" s="231"/>
      <c r="F3" s="231"/>
      <c r="G3" s="232"/>
    </row>
    <row r="4" spans="1:10" ht="15.75" x14ac:dyDescent="0.25">
      <c r="A4" s="233" t="s">
        <v>309</v>
      </c>
      <c r="B4" s="233" t="s">
        <v>310</v>
      </c>
      <c r="C4" s="129" t="s">
        <v>311</v>
      </c>
      <c r="D4" s="130" t="s">
        <v>312</v>
      </c>
      <c r="E4" s="130" t="s">
        <v>313</v>
      </c>
      <c r="F4" s="233" t="s">
        <v>314</v>
      </c>
      <c r="G4" s="233" t="s">
        <v>272</v>
      </c>
    </row>
    <row r="5" spans="1:10" ht="16.5" thickBot="1" x14ac:dyDescent="0.3">
      <c r="A5" s="234"/>
      <c r="B5" s="234"/>
      <c r="C5" s="131" t="s">
        <v>315</v>
      </c>
      <c r="D5" s="132" t="s">
        <v>315</v>
      </c>
      <c r="E5" s="132" t="s">
        <v>315</v>
      </c>
      <c r="F5" s="234"/>
      <c r="G5" s="234"/>
    </row>
    <row r="6" spans="1:10" x14ac:dyDescent="0.2">
      <c r="A6" s="225" t="s">
        <v>316</v>
      </c>
      <c r="B6" s="133" t="str">
        <f>'PLANILHA ORÇAMENTÁRIA'!D5</f>
        <v>SERVIÇOS PRELIMINARES</v>
      </c>
      <c r="C6" s="134">
        <v>1</v>
      </c>
      <c r="D6" s="135"/>
      <c r="E6" s="136"/>
      <c r="F6" s="137">
        <f>SUM(C5:E6)</f>
        <v>1</v>
      </c>
      <c r="G6" s="226">
        <f>F7/$F$18</f>
        <v>9.791672317236659E-2</v>
      </c>
    </row>
    <row r="7" spans="1:10" x14ac:dyDescent="0.2">
      <c r="A7" s="222"/>
      <c r="B7" s="138"/>
      <c r="C7" s="139">
        <f>C6*'PLANILHA ORÇAMENTÁRIA'!I9</f>
        <v>2885.8778849999999</v>
      </c>
      <c r="D7" s="140"/>
      <c r="E7" s="140"/>
      <c r="F7" s="141">
        <f t="shared" ref="F7:F17" si="0">SUM(C7:E7)</f>
        <v>2885.8778849999999</v>
      </c>
      <c r="G7" s="224"/>
    </row>
    <row r="8" spans="1:10" x14ac:dyDescent="0.2">
      <c r="A8" s="221" t="s">
        <v>317</v>
      </c>
      <c r="B8" s="142" t="str">
        <f>'PLANILHA ORÇAMENTÁRIA'!D10</f>
        <v>POÇO SEMI ARTESIANO 4¨ X 24,00 M.</v>
      </c>
      <c r="C8" s="143">
        <v>0.5</v>
      </c>
      <c r="D8" s="187">
        <v>0.5</v>
      </c>
      <c r="E8" s="144"/>
      <c r="F8" s="145">
        <f t="shared" si="0"/>
        <v>1</v>
      </c>
      <c r="G8" s="223">
        <f>F9/$F$18</f>
        <v>0.47773571064892262</v>
      </c>
    </row>
    <row r="9" spans="1:10" x14ac:dyDescent="0.2">
      <c r="A9" s="222"/>
      <c r="B9" s="146"/>
      <c r="C9" s="147">
        <f>C8*'PLANILHA ORÇAMENTÁRIA'!I12</f>
        <v>7040.099369999999</v>
      </c>
      <c r="D9" s="148">
        <f>D8*'PLANILHA ORÇAMENTÁRIA'!I12</f>
        <v>7040.099369999999</v>
      </c>
      <c r="E9" s="149"/>
      <c r="F9" s="141">
        <f t="shared" si="0"/>
        <v>14080.198739999998</v>
      </c>
      <c r="G9" s="224"/>
      <c r="I9" s="150"/>
    </row>
    <row r="10" spans="1:10" x14ac:dyDescent="0.2">
      <c r="A10" s="221" t="s">
        <v>318</v>
      </c>
      <c r="B10" s="142" t="str">
        <f>'PLANILHA ORÇAMENTÁRIA'!D13</f>
        <v>CONJUNTO ELEVATORIA</v>
      </c>
      <c r="C10" s="151"/>
      <c r="D10" s="186">
        <v>1</v>
      </c>
      <c r="E10" s="152"/>
      <c r="F10" s="153">
        <f t="shared" si="0"/>
        <v>1</v>
      </c>
      <c r="G10" s="223">
        <f>F11/$F$18</f>
        <v>7.6399298309658512E-2</v>
      </c>
      <c r="I10" s="154"/>
    </row>
    <row r="11" spans="1:10" x14ac:dyDescent="0.2">
      <c r="A11" s="227"/>
      <c r="B11" s="155"/>
      <c r="C11" s="156"/>
      <c r="D11" s="157">
        <f>D10*'PLANILHA ORÇAMENTÁRIA'!I16</f>
        <v>2251.6995900000002</v>
      </c>
      <c r="E11" s="157"/>
      <c r="F11" s="158">
        <f t="shared" si="0"/>
        <v>2251.6995900000002</v>
      </c>
      <c r="G11" s="224"/>
      <c r="I11" s="150"/>
    </row>
    <row r="12" spans="1:10" ht="18" customHeight="1" x14ac:dyDescent="0.2">
      <c r="A12" s="221" t="s">
        <v>319</v>
      </c>
      <c r="B12" s="159" t="str">
        <f>'PLANILHA ORÇAMENTÁRIA'!D17</f>
        <v>TRATAMENTO</v>
      </c>
      <c r="C12" s="143"/>
      <c r="D12" s="160">
        <v>1</v>
      </c>
      <c r="E12" s="144"/>
      <c r="F12" s="145">
        <f t="shared" si="0"/>
        <v>1</v>
      </c>
      <c r="G12" s="223">
        <f>F13/$F$18</f>
        <v>5.6174360177112768E-2</v>
      </c>
      <c r="I12" s="150"/>
    </row>
    <row r="13" spans="1:10" x14ac:dyDescent="0.2">
      <c r="A13" s="222"/>
      <c r="B13" s="146"/>
      <c r="C13" s="147"/>
      <c r="D13" s="149">
        <f>D12*'PLANILHA ORÇAMENTÁRIA'!I21</f>
        <v>1655.6144699999998</v>
      </c>
      <c r="E13" s="149"/>
      <c r="F13" s="141">
        <f t="shared" si="0"/>
        <v>1655.6144699999998</v>
      </c>
      <c r="G13" s="224"/>
      <c r="J13" s="154"/>
    </row>
    <row r="14" spans="1:10" x14ac:dyDescent="0.2">
      <c r="A14" s="221" t="s">
        <v>320</v>
      </c>
      <c r="B14" s="142" t="str">
        <f>'PLANILHA ORÇAMENTÁRIA'!D22</f>
        <v>ELEVADO EM CONCRETO ARMADO</v>
      </c>
      <c r="C14" s="143">
        <v>0.35</v>
      </c>
      <c r="D14" s="161">
        <v>0.5</v>
      </c>
      <c r="E14" s="144">
        <v>0.15</v>
      </c>
      <c r="F14" s="145">
        <f t="shared" si="0"/>
        <v>1</v>
      </c>
      <c r="G14" s="223">
        <f>F15/$F$18</f>
        <v>0.24979305943947053</v>
      </c>
    </row>
    <row r="15" spans="1:10" x14ac:dyDescent="0.2">
      <c r="A15" s="222"/>
      <c r="B15" s="138"/>
      <c r="C15" s="139">
        <f>C14*'PLANILHA ORÇAMENTÁRIA'!I25</f>
        <v>2576.7334214999996</v>
      </c>
      <c r="D15" s="162">
        <f>D14*'PLANILHA ORÇAMENTÁRIA'!I25</f>
        <v>3681.0477449999994</v>
      </c>
      <c r="E15" s="140">
        <f>E14*'PLANILHA ORÇAMENTÁRIA'!I25</f>
        <v>1104.3143234999998</v>
      </c>
      <c r="F15" s="141">
        <f t="shared" si="0"/>
        <v>7362.0954899999988</v>
      </c>
      <c r="G15" s="224"/>
    </row>
    <row r="16" spans="1:10" x14ac:dyDescent="0.2">
      <c r="A16" s="221" t="s">
        <v>321</v>
      </c>
      <c r="B16" s="142" t="str">
        <f>'PLANILHA ORÇAMENTÁRIA'!D26</f>
        <v>TUBOS E CONEXÕES</v>
      </c>
      <c r="C16" s="143"/>
      <c r="D16" s="187">
        <v>0.5</v>
      </c>
      <c r="E16" s="144">
        <v>0.5</v>
      </c>
      <c r="F16" s="145">
        <f t="shared" si="0"/>
        <v>1</v>
      </c>
      <c r="G16" s="223">
        <f>F17/$F$18</f>
        <v>4.1980848252468866E-2</v>
      </c>
    </row>
    <row r="17" spans="1:7" x14ac:dyDescent="0.2">
      <c r="A17" s="222"/>
      <c r="B17" s="146"/>
      <c r="C17" s="147"/>
      <c r="D17" s="149">
        <f>D16*'PLANILHA ORÇAMENTÁRIA'!I31</f>
        <v>618.64611907034987</v>
      </c>
      <c r="E17" s="149">
        <f>E16*'PLANILHA ORÇAMENTÁRIA'!I31</f>
        <v>618.64611907034987</v>
      </c>
      <c r="F17" s="141">
        <f t="shared" si="0"/>
        <v>1237.2922381406997</v>
      </c>
      <c r="G17" s="224"/>
    </row>
    <row r="18" spans="1:7" ht="16.5" thickBot="1" x14ac:dyDescent="0.3">
      <c r="A18" s="163"/>
      <c r="B18" s="164" t="s">
        <v>322</v>
      </c>
      <c r="C18" s="165">
        <f>C7+C9+C15</f>
        <v>12502.710676499997</v>
      </c>
      <c r="D18" s="166">
        <f>D17+D15+D13+D11+D9</f>
        <v>15247.107294070349</v>
      </c>
      <c r="E18" s="167">
        <f>E17+E15</f>
        <v>1722.9604425703496</v>
      </c>
      <c r="F18" s="168">
        <f>F7+F9+F11+F13+F15+F17</f>
        <v>29472.778413140699</v>
      </c>
      <c r="G18" s="169">
        <f>SUM(G6:G17)</f>
        <v>0.99999999999999978</v>
      </c>
    </row>
    <row r="19" spans="1:7" ht="16.5" thickBot="1" x14ac:dyDescent="0.3">
      <c r="A19" s="163"/>
      <c r="B19" s="164" t="s">
        <v>323</v>
      </c>
      <c r="C19" s="170">
        <f>C18/F18</f>
        <v>0.42421214930064255</v>
      </c>
      <c r="D19" s="171">
        <f>D18/$F$18</f>
        <v>0.51732846765720231</v>
      </c>
      <c r="E19" s="171">
        <f>E18/$F$18</f>
        <v>5.8459383042155012E-2</v>
      </c>
      <c r="F19" s="172">
        <v>1</v>
      </c>
      <c r="G19" s="173"/>
    </row>
    <row r="20" spans="1:7" ht="15.75" x14ac:dyDescent="0.25">
      <c r="A20" s="163"/>
      <c r="B20" s="174" t="s">
        <v>324</v>
      </c>
      <c r="C20" s="175">
        <f>C18</f>
        <v>12502.710676499997</v>
      </c>
      <c r="D20" s="176">
        <f>C20+D18</f>
        <v>27749.817970570344</v>
      </c>
      <c r="E20" s="176">
        <f t="shared" ref="E20:E21" si="1">D20+E18</f>
        <v>29472.778413140695</v>
      </c>
      <c r="F20" s="177"/>
      <c r="G20" s="178"/>
    </row>
    <row r="21" spans="1:7" ht="16.5" thickBot="1" x14ac:dyDescent="0.3">
      <c r="A21" s="179"/>
      <c r="B21" s="180" t="s">
        <v>325</v>
      </c>
      <c r="C21" s="181">
        <f>C19</f>
        <v>0.42421214930064255</v>
      </c>
      <c r="D21" s="182">
        <f>C21+D19</f>
        <v>0.94154061695784486</v>
      </c>
      <c r="E21" s="182">
        <f t="shared" si="1"/>
        <v>0.99999999999999989</v>
      </c>
      <c r="F21" s="183"/>
      <c r="G21" s="183"/>
    </row>
    <row r="24" spans="1:7" x14ac:dyDescent="0.2">
      <c r="E24" t="str">
        <f>'PLANILHA ORÇAMENTÁRIA'!F38</f>
        <v>Augusto Corrêa/PA, 15 de dezembro de 2021</v>
      </c>
    </row>
    <row r="27" spans="1:7" x14ac:dyDescent="0.2">
      <c r="C27" s="184"/>
      <c r="D27" s="184"/>
    </row>
    <row r="28" spans="1:7" x14ac:dyDescent="0.2">
      <c r="B28" s="220" t="str">
        <f>'PLANILHA ORÇAMENTÁRIA'!D42</f>
        <v>___________________________________________________________</v>
      </c>
      <c r="C28" s="220"/>
      <c r="D28" s="220"/>
    </row>
    <row r="29" spans="1:7" x14ac:dyDescent="0.2">
      <c r="B29" s="220" t="str">
        <f>'PLANILHA ORÇAMENTÁRIA'!D43</f>
        <v>ENGª LAIANNY CRISTINNY RIBEIRO DE OLIVEIRA - CREA/PA 1517817536</v>
      </c>
      <c r="C29" s="220"/>
      <c r="D29" s="220"/>
    </row>
    <row r="31" spans="1:7" x14ac:dyDescent="0.2">
      <c r="B31" s="220"/>
      <c r="C31" s="220"/>
      <c r="D31" s="220"/>
    </row>
  </sheetData>
  <mergeCells count="22">
    <mergeCell ref="A1:G1"/>
    <mergeCell ref="A2:G2"/>
    <mergeCell ref="A3:G3"/>
    <mergeCell ref="A4:A5"/>
    <mergeCell ref="B4:B5"/>
    <mergeCell ref="F4:F5"/>
    <mergeCell ref="G4:G5"/>
    <mergeCell ref="A6:A7"/>
    <mergeCell ref="G6:G7"/>
    <mergeCell ref="A8:A9"/>
    <mergeCell ref="G8:G9"/>
    <mergeCell ref="A10:A11"/>
    <mergeCell ref="G10:G11"/>
    <mergeCell ref="B31:D31"/>
    <mergeCell ref="B28:D28"/>
    <mergeCell ref="B29:D29"/>
    <mergeCell ref="A12:A13"/>
    <mergeCell ref="G12:G13"/>
    <mergeCell ref="A14:A15"/>
    <mergeCell ref="G14:G15"/>
    <mergeCell ref="A16:A17"/>
    <mergeCell ref="G16:G17"/>
  </mergeCells>
  <printOptions horizontalCentered="1"/>
  <pageMargins left="0.51181102362204722" right="0.51181102362204722" top="1.1811023622047245" bottom="0.78740157480314965" header="0.31496062992125984" footer="0.31496062992125984"/>
  <pageSetup paperSize="9" orientation="landscape" horizontalDpi="300" verticalDpi="300" r:id="rId1"/>
  <headerFooter>
    <oddHeader>&amp;L&amp;G&amp;C&amp;"Times New Roman,Negrito"&amp;10ESTADO DO PARÁ
PREFEITURA MUNICIPAL DE AUGUSTO CORRÊA
SECRETARIA MUNICIPAL DE PLANEJAMENTO&amp;R&amp;G</oddHeader>
    <oddFooter>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88"/>
  <sheetViews>
    <sheetView showOutlineSymbols="0" zoomScale="89" zoomScaleNormal="89" workbookViewId="0">
      <pane ySplit="4" topLeftCell="A76" activePane="bottomLeft" state="frozen"/>
      <selection pane="bottomLeft" activeCell="A2" sqref="A2:D2"/>
    </sheetView>
  </sheetViews>
  <sheetFormatPr defaultRowHeight="14.25" x14ac:dyDescent="0.2"/>
  <cols>
    <col min="1" max="1" width="11.125" style="1" customWidth="1"/>
    <col min="2" max="2" width="10.75" style="1" customWidth="1"/>
    <col min="3" max="3" width="12" customWidth="1"/>
    <col min="4" max="4" width="70.75" customWidth="1"/>
    <col min="5" max="5" width="15" customWidth="1"/>
    <col min="6" max="6" width="12" customWidth="1"/>
    <col min="7" max="7" width="8.875" customWidth="1"/>
    <col min="8" max="8" width="9.5" customWidth="1"/>
    <col min="9" max="9" width="14.75" customWidth="1"/>
    <col min="10" max="10" width="14" customWidth="1"/>
    <col min="11" max="11" width="11.875" customWidth="1"/>
    <col min="12" max="1025" width="8.625" customWidth="1"/>
  </cols>
  <sheetData>
    <row r="1" spans="1:11" ht="33.75" customHeight="1" x14ac:dyDescent="0.25">
      <c r="A1" s="241" t="str">
        <f>'PLANILHA ORÇAMENTÁRIA'!A1:D1</f>
        <v>CONSTRUÇÃO DE SISTEMA DE ABASTECIMENTO DE ÁGUA EM 11(ONZE) ESCOLAS NO MUNICÍPIO DE AUGUSTO CORRÊA</v>
      </c>
      <c r="B1" s="241"/>
      <c r="C1" s="241"/>
      <c r="D1" s="241"/>
      <c r="E1" s="242" t="s">
        <v>88</v>
      </c>
      <c r="F1" s="242"/>
      <c r="G1" s="242" t="s">
        <v>1</v>
      </c>
      <c r="H1" s="242"/>
      <c r="I1" s="242" t="s">
        <v>2</v>
      </c>
      <c r="J1" s="242"/>
    </row>
    <row r="2" spans="1:11" ht="42" customHeight="1" x14ac:dyDescent="0.2">
      <c r="A2" s="242" t="str">
        <f>'PLANILHA ORÇAMENTÁRIA'!A2:D2</f>
        <v xml:space="preserve">ESCOLA: E.M.E.F. MARIA HONORINA ESPÍRITO SANTO DA CUNHA  </v>
      </c>
      <c r="B2" s="242"/>
      <c r="C2" s="242"/>
      <c r="D2" s="242"/>
      <c r="E2" s="243" t="s">
        <v>3</v>
      </c>
      <c r="F2" s="243"/>
      <c r="G2" s="244">
        <f>BDI!C25</f>
        <v>0.29899905662176152</v>
      </c>
      <c r="H2" s="244"/>
      <c r="I2" s="243" t="s">
        <v>4</v>
      </c>
      <c r="J2" s="243"/>
    </row>
    <row r="3" spans="1:11" ht="15" customHeight="1" x14ac:dyDescent="0.25">
      <c r="A3" s="240" t="s">
        <v>89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1" ht="15" customHeight="1" x14ac:dyDescent="0.25">
      <c r="A4" s="240" t="s">
        <v>90</v>
      </c>
      <c r="B4" s="240"/>
      <c r="C4" s="240"/>
      <c r="D4" s="240"/>
      <c r="E4" s="240"/>
      <c r="F4" s="240"/>
      <c r="G4" s="240"/>
      <c r="H4" s="240"/>
      <c r="I4" s="240"/>
      <c r="J4" s="240"/>
    </row>
    <row r="5" spans="1:11" ht="15" x14ac:dyDescent="0.25">
      <c r="A5" s="203"/>
      <c r="B5" s="204"/>
      <c r="C5" s="204"/>
      <c r="D5" s="204"/>
      <c r="E5" s="204"/>
      <c r="F5" s="204"/>
      <c r="G5" s="204"/>
      <c r="H5" s="204"/>
      <c r="I5" s="204"/>
      <c r="J5" s="204"/>
    </row>
    <row r="6" spans="1:11" ht="15" customHeight="1" x14ac:dyDescent="0.2">
      <c r="A6" s="41" t="s">
        <v>18</v>
      </c>
      <c r="B6" s="41" t="s">
        <v>7</v>
      </c>
      <c r="C6" s="41" t="s">
        <v>8</v>
      </c>
      <c r="D6" s="196" t="s">
        <v>9</v>
      </c>
      <c r="E6" s="237" t="s">
        <v>91</v>
      </c>
      <c r="F6" s="237"/>
      <c r="G6" s="41" t="s">
        <v>10</v>
      </c>
      <c r="H6" s="41" t="s">
        <v>11</v>
      </c>
      <c r="I6" s="41" t="s">
        <v>92</v>
      </c>
      <c r="J6" s="41" t="s">
        <v>14</v>
      </c>
    </row>
    <row r="7" spans="1:11" ht="25.5" x14ac:dyDescent="0.2">
      <c r="A7" s="43" t="s">
        <v>93</v>
      </c>
      <c r="B7" s="43" t="s">
        <v>19</v>
      </c>
      <c r="C7" s="197" t="s">
        <v>20</v>
      </c>
      <c r="D7" s="197" t="s">
        <v>94</v>
      </c>
      <c r="E7" s="238"/>
      <c r="F7" s="238"/>
      <c r="G7" s="43" t="s">
        <v>22</v>
      </c>
      <c r="H7" s="45">
        <v>1</v>
      </c>
      <c r="I7" s="46"/>
      <c r="J7" s="47">
        <f>J8+J9</f>
        <v>689.38</v>
      </c>
    </row>
    <row r="8" spans="1:11" ht="14.25" customHeight="1" x14ac:dyDescent="0.2">
      <c r="A8" s="198" t="s">
        <v>95</v>
      </c>
      <c r="B8" s="198" t="s">
        <v>96</v>
      </c>
      <c r="C8" s="49" t="s">
        <v>24</v>
      </c>
      <c r="D8" s="49" t="s">
        <v>97</v>
      </c>
      <c r="E8" s="235" t="s">
        <v>98</v>
      </c>
      <c r="F8" s="235"/>
      <c r="G8" s="198" t="s">
        <v>99</v>
      </c>
      <c r="H8" s="50">
        <v>1</v>
      </c>
      <c r="I8" s="51">
        <v>469.38</v>
      </c>
      <c r="J8" s="51">
        <f>H8*I8</f>
        <v>469.38</v>
      </c>
    </row>
    <row r="9" spans="1:11" ht="14.25" customHeight="1" x14ac:dyDescent="0.2">
      <c r="A9" s="198" t="s">
        <v>95</v>
      </c>
      <c r="B9" s="198" t="s">
        <v>100</v>
      </c>
      <c r="C9" s="49" t="s">
        <v>101</v>
      </c>
      <c r="D9" s="49" t="s">
        <v>102</v>
      </c>
      <c r="E9" s="235" t="s">
        <v>98</v>
      </c>
      <c r="F9" s="235"/>
      <c r="G9" s="198" t="s">
        <v>99</v>
      </c>
      <c r="H9" s="50">
        <v>1</v>
      </c>
      <c r="I9" s="51">
        <v>220</v>
      </c>
      <c r="J9" s="51">
        <f>H9*I9</f>
        <v>220</v>
      </c>
      <c r="K9" t="s">
        <v>103</v>
      </c>
    </row>
    <row r="10" spans="1:11" x14ac:dyDescent="0.2">
      <c r="A10" s="52"/>
      <c r="B10" s="52"/>
      <c r="C10" s="53"/>
      <c r="D10" s="54"/>
      <c r="E10" s="48"/>
      <c r="F10" s="48"/>
      <c r="G10" s="48"/>
      <c r="H10" s="50"/>
      <c r="I10" s="51"/>
      <c r="J10" s="51"/>
    </row>
    <row r="11" spans="1:11" ht="14.45" customHeight="1" x14ac:dyDescent="0.2">
      <c r="A11" s="40"/>
      <c r="B11" s="40"/>
      <c r="C11" s="55"/>
      <c r="D11" s="56"/>
      <c r="E11" s="57" t="s">
        <v>104</v>
      </c>
      <c r="F11" s="58">
        <v>0</v>
      </c>
      <c r="G11" s="57" t="s">
        <v>105</v>
      </c>
      <c r="H11" s="58">
        <v>0</v>
      </c>
      <c r="I11" s="57" t="s">
        <v>106</v>
      </c>
      <c r="J11" s="58">
        <v>0</v>
      </c>
    </row>
    <row r="12" spans="1:11" ht="14.45" customHeight="1" x14ac:dyDescent="0.2">
      <c r="A12" s="40"/>
      <c r="B12" s="40"/>
      <c r="C12" s="55"/>
      <c r="D12" s="56"/>
      <c r="E12" s="57" t="s">
        <v>107</v>
      </c>
      <c r="F12" s="59">
        <f>J12-J7</f>
        <v>206.12</v>
      </c>
      <c r="G12" s="57"/>
      <c r="H12" s="236" t="s">
        <v>108</v>
      </c>
      <c r="I12" s="236"/>
      <c r="J12" s="59">
        <f>TRUNC(J7*(1+(G2)),2)</f>
        <v>895.5</v>
      </c>
      <c r="K12" s="60"/>
    </row>
    <row r="14" spans="1:11" s="62" customFormat="1" ht="15" customHeight="1" x14ac:dyDescent="0.25">
      <c r="A14" s="41" t="s">
        <v>109</v>
      </c>
      <c r="B14" s="41" t="s">
        <v>7</v>
      </c>
      <c r="C14" s="41" t="s">
        <v>8</v>
      </c>
      <c r="D14" s="42" t="s">
        <v>9</v>
      </c>
      <c r="E14" s="237" t="s">
        <v>91</v>
      </c>
      <c r="F14" s="237"/>
      <c r="G14" s="41" t="s">
        <v>10</v>
      </c>
      <c r="H14" s="41" t="s">
        <v>11</v>
      </c>
      <c r="I14" s="41" t="s">
        <v>92</v>
      </c>
      <c r="J14" s="41" t="s">
        <v>14</v>
      </c>
    </row>
    <row r="15" spans="1:11" x14ac:dyDescent="0.2">
      <c r="A15" s="43" t="s">
        <v>93</v>
      </c>
      <c r="B15" s="43">
        <v>11340</v>
      </c>
      <c r="C15" s="44" t="s">
        <v>24</v>
      </c>
      <c r="D15" s="44" t="s">
        <v>25</v>
      </c>
      <c r="E15" s="238"/>
      <c r="F15" s="238"/>
      <c r="G15" s="43" t="s">
        <v>22</v>
      </c>
      <c r="H15" s="45">
        <v>1</v>
      </c>
      <c r="I15" s="46"/>
      <c r="J15" s="47">
        <f>SUM(J16:J20)</f>
        <v>174.55500000000001</v>
      </c>
      <c r="K15" s="63"/>
    </row>
    <row r="16" spans="1:11" ht="14.25" customHeight="1" x14ac:dyDescent="0.2">
      <c r="A16" s="64" t="s">
        <v>93</v>
      </c>
      <c r="B16" s="48">
        <v>280026</v>
      </c>
      <c r="C16" s="49" t="s">
        <v>24</v>
      </c>
      <c r="D16" s="49" t="s">
        <v>110</v>
      </c>
      <c r="E16" s="235" t="s">
        <v>111</v>
      </c>
      <c r="F16" s="235"/>
      <c r="G16" s="48" t="s">
        <v>112</v>
      </c>
      <c r="H16" s="50">
        <v>0.4</v>
      </c>
      <c r="I16" s="51">
        <v>16.010000000000002</v>
      </c>
      <c r="J16" s="51">
        <f>H16*I16</f>
        <v>6.4040000000000008</v>
      </c>
      <c r="K16" s="63"/>
    </row>
    <row r="17" spans="1:11" ht="14.25" customHeight="1" x14ac:dyDescent="0.2">
      <c r="A17" s="64" t="s">
        <v>93</v>
      </c>
      <c r="B17" s="48">
        <v>280013</v>
      </c>
      <c r="C17" s="49" t="s">
        <v>24</v>
      </c>
      <c r="D17" s="49" t="s">
        <v>113</v>
      </c>
      <c r="E17" s="235" t="s">
        <v>111</v>
      </c>
      <c r="F17" s="235"/>
      <c r="G17" s="48" t="s">
        <v>112</v>
      </c>
      <c r="H17" s="50">
        <v>0.4</v>
      </c>
      <c r="I17" s="51">
        <v>20.03</v>
      </c>
      <c r="J17" s="51">
        <f>H17*I17</f>
        <v>8.0120000000000005</v>
      </c>
      <c r="K17" s="63"/>
    </row>
    <row r="18" spans="1:11" ht="14.25" customHeight="1" x14ac:dyDescent="0.2">
      <c r="A18" s="64" t="s">
        <v>95</v>
      </c>
      <c r="B18" s="48" t="s">
        <v>114</v>
      </c>
      <c r="C18" s="49" t="s">
        <v>24</v>
      </c>
      <c r="D18" s="49" t="s">
        <v>115</v>
      </c>
      <c r="E18" s="235" t="s">
        <v>98</v>
      </c>
      <c r="F18" s="235"/>
      <c r="G18" s="48" t="s">
        <v>116</v>
      </c>
      <c r="H18" s="50">
        <v>0.41</v>
      </c>
      <c r="I18" s="51">
        <v>150</v>
      </c>
      <c r="J18" s="51">
        <f>H18*I18</f>
        <v>61.499999999999993</v>
      </c>
      <c r="K18" s="63"/>
    </row>
    <row r="19" spans="1:11" ht="14.25" customHeight="1" x14ac:dyDescent="0.2">
      <c r="A19" s="64" t="s">
        <v>95</v>
      </c>
      <c r="B19" s="48" t="s">
        <v>117</v>
      </c>
      <c r="C19" s="65" t="s">
        <v>24</v>
      </c>
      <c r="D19" s="49" t="s">
        <v>118</v>
      </c>
      <c r="E19" s="235" t="s">
        <v>98</v>
      </c>
      <c r="F19" s="235"/>
      <c r="G19" s="66" t="s">
        <v>119</v>
      </c>
      <c r="H19" s="67">
        <v>0.1</v>
      </c>
      <c r="I19" s="68">
        <v>16.39</v>
      </c>
      <c r="J19" s="51">
        <f>H19*I19</f>
        <v>1.6390000000000002</v>
      </c>
      <c r="K19" s="63"/>
    </row>
    <row r="20" spans="1:11" ht="14.25" customHeight="1" x14ac:dyDescent="0.2">
      <c r="A20" s="64" t="s">
        <v>95</v>
      </c>
      <c r="B20" s="48" t="s">
        <v>120</v>
      </c>
      <c r="C20" s="49" t="s">
        <v>24</v>
      </c>
      <c r="D20" s="49" t="s">
        <v>121</v>
      </c>
      <c r="E20" s="235" t="s">
        <v>98</v>
      </c>
      <c r="F20" s="235"/>
      <c r="G20" s="48" t="s">
        <v>122</v>
      </c>
      <c r="H20" s="50">
        <v>1</v>
      </c>
      <c r="I20" s="51">
        <v>97</v>
      </c>
      <c r="J20" s="51">
        <f>H20*I20</f>
        <v>97</v>
      </c>
      <c r="K20" s="63"/>
    </row>
    <row r="21" spans="1:11" ht="14.25" customHeight="1" x14ac:dyDescent="0.2">
      <c r="A21" s="52"/>
      <c r="B21" s="52"/>
      <c r="C21" s="53"/>
      <c r="D21" s="54"/>
      <c r="E21" s="48"/>
      <c r="F21" s="48"/>
      <c r="G21" s="48"/>
      <c r="H21" s="50"/>
      <c r="I21" s="51"/>
      <c r="J21" s="51"/>
      <c r="K21" s="63"/>
    </row>
    <row r="22" spans="1:11" x14ac:dyDescent="0.2">
      <c r="A22" s="40"/>
      <c r="B22" s="40"/>
      <c r="C22" s="55"/>
      <c r="D22" s="56"/>
      <c r="E22" s="57" t="s">
        <v>104</v>
      </c>
      <c r="F22" s="58">
        <v>0</v>
      </c>
      <c r="G22" s="57" t="s">
        <v>105</v>
      </c>
      <c r="H22" s="58">
        <v>0</v>
      </c>
      <c r="I22" s="57" t="s">
        <v>106</v>
      </c>
      <c r="J22" s="58">
        <v>0</v>
      </c>
      <c r="K22" s="63"/>
    </row>
    <row r="23" spans="1:11" ht="14.25" customHeight="1" x14ac:dyDescent="0.2">
      <c r="A23" s="40"/>
      <c r="B23" s="40"/>
      <c r="C23" s="55"/>
      <c r="D23" s="56"/>
      <c r="E23" s="57" t="s">
        <v>107</v>
      </c>
      <c r="F23" s="59">
        <f>J23-J15</f>
        <v>52.191945000000004</v>
      </c>
      <c r="G23" s="57"/>
      <c r="H23" s="236" t="s">
        <v>108</v>
      </c>
      <c r="I23" s="236"/>
      <c r="J23" s="59">
        <f>J15*1.299</f>
        <v>226.74694500000001</v>
      </c>
      <c r="K23" s="63"/>
    </row>
    <row r="24" spans="1:11" x14ac:dyDescent="0.2">
      <c r="K24" s="63"/>
    </row>
    <row r="25" spans="1:11" ht="15" customHeight="1" x14ac:dyDescent="0.2">
      <c r="A25" s="41" t="s">
        <v>123</v>
      </c>
      <c r="B25" s="41" t="s">
        <v>7</v>
      </c>
      <c r="C25" s="41" t="s">
        <v>8</v>
      </c>
      <c r="D25" s="42" t="s">
        <v>9</v>
      </c>
      <c r="E25" s="237" t="s">
        <v>91</v>
      </c>
      <c r="F25" s="237"/>
      <c r="G25" s="41" t="s">
        <v>10</v>
      </c>
      <c r="H25" s="41" t="s">
        <v>11</v>
      </c>
      <c r="I25" s="41" t="s">
        <v>92</v>
      </c>
      <c r="J25" s="41" t="s">
        <v>14</v>
      </c>
      <c r="K25" s="63"/>
    </row>
    <row r="26" spans="1:11" ht="25.5" x14ac:dyDescent="0.2">
      <c r="A26" s="43" t="s">
        <v>93</v>
      </c>
      <c r="B26" s="43" t="s">
        <v>28</v>
      </c>
      <c r="C26" s="44" t="s">
        <v>20</v>
      </c>
      <c r="D26" s="44" t="s">
        <v>29</v>
      </c>
      <c r="E26" s="238"/>
      <c r="F26" s="238"/>
      <c r="G26" s="43" t="s">
        <v>22</v>
      </c>
      <c r="H26" s="45">
        <v>1</v>
      </c>
      <c r="I26" s="46"/>
      <c r="J26" s="47">
        <f>SUM(J27:J29)</f>
        <v>1008.5699999999999</v>
      </c>
      <c r="K26" s="63"/>
    </row>
    <row r="27" spans="1:11" ht="38.25" x14ac:dyDescent="0.2">
      <c r="A27" s="64" t="s">
        <v>93</v>
      </c>
      <c r="B27" s="48">
        <v>100953</v>
      </c>
      <c r="C27" s="49" t="s">
        <v>51</v>
      </c>
      <c r="D27" s="49" t="s">
        <v>124</v>
      </c>
      <c r="E27" s="235"/>
      <c r="F27" s="235"/>
      <c r="G27" s="48" t="s">
        <v>125</v>
      </c>
      <c r="H27" s="50">
        <v>1145</v>
      </c>
      <c r="I27" s="51">
        <v>0.77</v>
      </c>
      <c r="J27" s="51">
        <f>H27*I27</f>
        <v>881.65</v>
      </c>
      <c r="K27" s="63"/>
    </row>
    <row r="28" spans="1:11" x14ac:dyDescent="0.2">
      <c r="A28" s="64" t="s">
        <v>93</v>
      </c>
      <c r="B28" s="48">
        <v>88282</v>
      </c>
      <c r="C28" s="49" t="s">
        <v>51</v>
      </c>
      <c r="D28" s="49" t="s">
        <v>126</v>
      </c>
      <c r="E28" s="235"/>
      <c r="F28" s="235"/>
      <c r="G28" s="48" t="s">
        <v>112</v>
      </c>
      <c r="H28" s="50">
        <v>4</v>
      </c>
      <c r="I28" s="51">
        <v>16.670000000000002</v>
      </c>
      <c r="J28" s="51">
        <f>H28*I28</f>
        <v>66.680000000000007</v>
      </c>
      <c r="K28" s="63"/>
    </row>
    <row r="29" spans="1:11" ht="14.25" customHeight="1" x14ac:dyDescent="0.2">
      <c r="A29" s="64" t="s">
        <v>93</v>
      </c>
      <c r="B29" s="48">
        <v>88316</v>
      </c>
      <c r="C29" s="49" t="s">
        <v>51</v>
      </c>
      <c r="D29" s="49" t="s">
        <v>110</v>
      </c>
      <c r="E29" s="235" t="s">
        <v>111</v>
      </c>
      <c r="F29" s="235"/>
      <c r="G29" s="48" t="s">
        <v>112</v>
      </c>
      <c r="H29" s="50">
        <v>4</v>
      </c>
      <c r="I29" s="51">
        <v>15.06</v>
      </c>
      <c r="J29" s="51">
        <f>H29*I29</f>
        <v>60.24</v>
      </c>
      <c r="K29" s="63"/>
    </row>
    <row r="30" spans="1:11" x14ac:dyDescent="0.2">
      <c r="A30" s="52"/>
      <c r="B30" s="52"/>
      <c r="C30" s="53"/>
      <c r="D30" s="54"/>
      <c r="E30" s="48"/>
      <c r="F30" s="48"/>
      <c r="G30" s="48"/>
      <c r="H30" s="50"/>
      <c r="I30" s="51"/>
      <c r="J30" s="51"/>
      <c r="K30" s="63"/>
    </row>
    <row r="31" spans="1:11" x14ac:dyDescent="0.2">
      <c r="A31" s="40"/>
      <c r="B31" s="40"/>
      <c r="C31" s="55"/>
      <c r="D31" s="56"/>
      <c r="E31" s="57" t="s">
        <v>104</v>
      </c>
      <c r="F31" s="58">
        <v>0</v>
      </c>
      <c r="G31" s="57" t="s">
        <v>105</v>
      </c>
      <c r="H31" s="58">
        <v>0</v>
      </c>
      <c r="I31" s="57" t="s">
        <v>106</v>
      </c>
      <c r="J31" s="58">
        <v>0</v>
      </c>
      <c r="K31" s="63"/>
    </row>
    <row r="32" spans="1:11" ht="14.25" customHeight="1" x14ac:dyDescent="0.2">
      <c r="A32" s="40"/>
      <c r="B32" s="40"/>
      <c r="C32" s="55"/>
      <c r="D32" s="56"/>
      <c r="E32" s="57" t="s">
        <v>107</v>
      </c>
      <c r="F32" s="59">
        <f>J32-J26</f>
        <v>301.56242999999995</v>
      </c>
      <c r="G32" s="57"/>
      <c r="H32" s="236" t="s">
        <v>108</v>
      </c>
      <c r="I32" s="236"/>
      <c r="J32" s="59">
        <f>J26*1.299</f>
        <v>1310.1324299999999</v>
      </c>
      <c r="K32" s="63"/>
    </row>
    <row r="33" spans="1:11" x14ac:dyDescent="0.2">
      <c r="K33" s="63"/>
    </row>
    <row r="34" spans="1:11" ht="15" customHeight="1" x14ac:dyDescent="0.2">
      <c r="A34" s="41" t="s">
        <v>33</v>
      </c>
      <c r="B34" s="41" t="s">
        <v>7</v>
      </c>
      <c r="C34" s="42" t="s">
        <v>8</v>
      </c>
      <c r="D34" s="42" t="s">
        <v>9</v>
      </c>
      <c r="E34" s="237" t="s">
        <v>91</v>
      </c>
      <c r="F34" s="237"/>
      <c r="G34" s="41" t="s">
        <v>10</v>
      </c>
      <c r="H34" s="69" t="s">
        <v>11</v>
      </c>
      <c r="I34" s="41" t="s">
        <v>92</v>
      </c>
      <c r="J34" s="41" t="s">
        <v>14</v>
      </c>
      <c r="K34" s="63"/>
    </row>
    <row r="35" spans="1:11" ht="25.5" x14ac:dyDescent="0.2">
      <c r="A35" s="43" t="s">
        <v>93</v>
      </c>
      <c r="B35" s="190" t="s">
        <v>127</v>
      </c>
      <c r="C35" s="191" t="s">
        <v>128</v>
      </c>
      <c r="D35" s="191" t="s">
        <v>129</v>
      </c>
      <c r="E35" s="239" t="s">
        <v>24</v>
      </c>
      <c r="F35" s="239"/>
      <c r="G35" s="190" t="s">
        <v>99</v>
      </c>
      <c r="H35" s="192">
        <v>1</v>
      </c>
      <c r="I35" s="193"/>
      <c r="J35" s="193">
        <f>SUM(J36:J51)</f>
        <v>10839.259999999998</v>
      </c>
      <c r="K35" s="63"/>
    </row>
    <row r="36" spans="1:11" ht="25.5" customHeight="1" x14ac:dyDescent="0.2">
      <c r="A36" s="48" t="s">
        <v>130</v>
      </c>
      <c r="B36" s="48" t="s">
        <v>131</v>
      </c>
      <c r="C36" s="49" t="s">
        <v>51</v>
      </c>
      <c r="D36" s="49" t="s">
        <v>132</v>
      </c>
      <c r="E36" s="235" t="s">
        <v>111</v>
      </c>
      <c r="F36" s="235"/>
      <c r="G36" s="48" t="s">
        <v>112</v>
      </c>
      <c r="H36" s="50">
        <v>11.9</v>
      </c>
      <c r="I36" s="51">
        <v>18.399999999999999</v>
      </c>
      <c r="J36" s="51">
        <f t="shared" ref="J36:J51" si="0">H36*I36</f>
        <v>218.95999999999998</v>
      </c>
      <c r="K36" s="63"/>
    </row>
    <row r="37" spans="1:11" ht="25.5" customHeight="1" x14ac:dyDescent="0.2">
      <c r="A37" s="48" t="s">
        <v>130</v>
      </c>
      <c r="B37" s="48" t="s">
        <v>133</v>
      </c>
      <c r="C37" s="49" t="s">
        <v>51</v>
      </c>
      <c r="D37" s="49" t="s">
        <v>134</v>
      </c>
      <c r="E37" s="235" t="s">
        <v>111</v>
      </c>
      <c r="F37" s="235"/>
      <c r="G37" s="48" t="s">
        <v>112</v>
      </c>
      <c r="H37" s="50">
        <v>11.9</v>
      </c>
      <c r="I37" s="51">
        <v>14.5</v>
      </c>
      <c r="J37" s="51">
        <f t="shared" si="0"/>
        <v>172.55</v>
      </c>
      <c r="K37" s="63"/>
    </row>
    <row r="38" spans="1:11" ht="13.9" customHeight="1" x14ac:dyDescent="0.2">
      <c r="A38" s="48" t="s">
        <v>95</v>
      </c>
      <c r="B38" s="126" t="s">
        <v>135</v>
      </c>
      <c r="C38" s="49" t="s">
        <v>24</v>
      </c>
      <c r="D38" s="189" t="s">
        <v>136</v>
      </c>
      <c r="E38" s="235" t="s">
        <v>98</v>
      </c>
      <c r="F38" s="235"/>
      <c r="G38" s="48" t="s">
        <v>74</v>
      </c>
      <c r="H38" s="50">
        <v>4</v>
      </c>
      <c r="I38" s="51">
        <v>110</v>
      </c>
      <c r="J38" s="51">
        <f t="shared" si="0"/>
        <v>440</v>
      </c>
      <c r="K38" s="63"/>
    </row>
    <row r="39" spans="1:11" ht="14.45" customHeight="1" x14ac:dyDescent="0.2">
      <c r="A39" s="48" t="s">
        <v>95</v>
      </c>
      <c r="B39" s="48" t="s">
        <v>137</v>
      </c>
      <c r="C39" s="49" t="s">
        <v>24</v>
      </c>
      <c r="D39" s="49" t="s">
        <v>138</v>
      </c>
      <c r="E39" s="235" t="s">
        <v>98</v>
      </c>
      <c r="F39" s="235"/>
      <c r="G39" s="48" t="s">
        <v>139</v>
      </c>
      <c r="H39" s="50">
        <v>24</v>
      </c>
      <c r="I39" s="51">
        <v>44.75</v>
      </c>
      <c r="J39" s="51">
        <f t="shared" si="0"/>
        <v>1074</v>
      </c>
    </row>
    <row r="40" spans="1:11" ht="14.45" customHeight="1" x14ac:dyDescent="0.2">
      <c r="A40" s="48" t="s">
        <v>95</v>
      </c>
      <c r="B40" s="48" t="s">
        <v>140</v>
      </c>
      <c r="C40" s="49" t="s">
        <v>24</v>
      </c>
      <c r="D40" s="49" t="s">
        <v>141</v>
      </c>
      <c r="E40" s="235" t="s">
        <v>98</v>
      </c>
      <c r="F40" s="235"/>
      <c r="G40" s="48" t="s">
        <v>142</v>
      </c>
      <c r="H40" s="50">
        <v>2.5</v>
      </c>
      <c r="I40" s="51">
        <v>464.46</v>
      </c>
      <c r="J40" s="51">
        <f t="shared" si="0"/>
        <v>1161.1499999999999</v>
      </c>
      <c r="K40" s="60"/>
    </row>
    <row r="41" spans="1:11" ht="14.45" customHeight="1" x14ac:dyDescent="0.2">
      <c r="A41" s="48" t="s">
        <v>95</v>
      </c>
      <c r="B41" s="48" t="s">
        <v>143</v>
      </c>
      <c r="C41" s="49" t="s">
        <v>24</v>
      </c>
      <c r="D41" s="189" t="s">
        <v>144</v>
      </c>
      <c r="E41" s="235" t="s">
        <v>98</v>
      </c>
      <c r="F41" s="235"/>
      <c r="G41" s="48" t="s">
        <v>99</v>
      </c>
      <c r="H41" s="50">
        <v>1</v>
      </c>
      <c r="I41" s="51">
        <v>705</v>
      </c>
      <c r="J41" s="51">
        <f t="shared" si="0"/>
        <v>705</v>
      </c>
      <c r="K41" s="60"/>
    </row>
    <row r="42" spans="1:11" ht="14.25" customHeight="1" x14ac:dyDescent="0.2">
      <c r="A42" s="48" t="s">
        <v>95</v>
      </c>
      <c r="B42" s="48" t="s">
        <v>145</v>
      </c>
      <c r="C42" s="49" t="s">
        <v>24</v>
      </c>
      <c r="D42" s="49" t="s">
        <v>146</v>
      </c>
      <c r="E42" s="235" t="s">
        <v>98</v>
      </c>
      <c r="F42" s="235"/>
      <c r="G42" s="48" t="s">
        <v>99</v>
      </c>
      <c r="H42" s="50">
        <v>1</v>
      </c>
      <c r="I42" s="51">
        <v>175.62</v>
      </c>
      <c r="J42" s="51">
        <f t="shared" si="0"/>
        <v>175.62</v>
      </c>
    </row>
    <row r="43" spans="1:11" s="62" customFormat="1" ht="15" customHeight="1" x14ac:dyDescent="0.25">
      <c r="A43" s="48" t="s">
        <v>95</v>
      </c>
      <c r="B43" s="48" t="s">
        <v>147</v>
      </c>
      <c r="C43" s="49" t="s">
        <v>24</v>
      </c>
      <c r="D43" s="49" t="s">
        <v>148</v>
      </c>
      <c r="E43" s="235" t="s">
        <v>98</v>
      </c>
      <c r="F43" s="235"/>
      <c r="G43" s="48" t="s">
        <v>74</v>
      </c>
      <c r="H43" s="50">
        <v>8</v>
      </c>
      <c r="I43" s="51">
        <v>16.579999999999998</v>
      </c>
      <c r="J43" s="51">
        <f t="shared" si="0"/>
        <v>132.63999999999999</v>
      </c>
    </row>
    <row r="44" spans="1:11" ht="14.25" customHeight="1" x14ac:dyDescent="0.2">
      <c r="A44" s="48" t="s">
        <v>95</v>
      </c>
      <c r="B44" s="48" t="s">
        <v>149</v>
      </c>
      <c r="C44" s="49" t="s">
        <v>24</v>
      </c>
      <c r="D44" s="49" t="s">
        <v>150</v>
      </c>
      <c r="E44" s="235" t="s">
        <v>98</v>
      </c>
      <c r="F44" s="235"/>
      <c r="G44" s="48" t="s">
        <v>99</v>
      </c>
      <c r="H44" s="50">
        <v>1</v>
      </c>
      <c r="I44" s="51">
        <v>509.87</v>
      </c>
      <c r="J44" s="51">
        <f t="shared" si="0"/>
        <v>509.87</v>
      </c>
      <c r="K44" s="36"/>
    </row>
    <row r="45" spans="1:11" ht="14.25" customHeight="1" x14ac:dyDescent="0.2">
      <c r="A45" s="48" t="s">
        <v>95</v>
      </c>
      <c r="B45" s="48" t="s">
        <v>151</v>
      </c>
      <c r="C45" s="49" t="s">
        <v>24</v>
      </c>
      <c r="D45" s="49" t="s">
        <v>152</v>
      </c>
      <c r="E45" s="235" t="s">
        <v>98</v>
      </c>
      <c r="F45" s="235"/>
      <c r="G45" s="48" t="s">
        <v>74</v>
      </c>
      <c r="H45" s="50">
        <v>3</v>
      </c>
      <c r="I45" s="51">
        <v>58.92</v>
      </c>
      <c r="J45" s="51">
        <f t="shared" si="0"/>
        <v>176.76</v>
      </c>
      <c r="K45" s="36"/>
    </row>
    <row r="46" spans="1:11" ht="13.9" customHeight="1" x14ac:dyDescent="0.2">
      <c r="A46" s="48" t="s">
        <v>95</v>
      </c>
      <c r="B46" s="126" t="s">
        <v>153</v>
      </c>
      <c r="C46" s="49" t="s">
        <v>24</v>
      </c>
      <c r="D46" s="189" t="s">
        <v>154</v>
      </c>
      <c r="E46" s="235" t="s">
        <v>98</v>
      </c>
      <c r="F46" s="235"/>
      <c r="G46" s="48" t="s">
        <v>99</v>
      </c>
      <c r="H46" s="50">
        <v>1</v>
      </c>
      <c r="I46" s="51">
        <v>183.95</v>
      </c>
      <c r="J46" s="51">
        <f t="shared" si="0"/>
        <v>183.95</v>
      </c>
      <c r="K46" s="36"/>
    </row>
    <row r="47" spans="1:11" ht="13.9" customHeight="1" x14ac:dyDescent="0.2">
      <c r="A47" s="48" t="s">
        <v>95</v>
      </c>
      <c r="B47" s="48" t="s">
        <v>155</v>
      </c>
      <c r="C47" s="49" t="s">
        <v>24</v>
      </c>
      <c r="D47" s="189" t="s">
        <v>156</v>
      </c>
      <c r="E47" s="235" t="s">
        <v>98</v>
      </c>
      <c r="F47" s="235"/>
      <c r="G47" s="48" t="s">
        <v>74</v>
      </c>
      <c r="H47" s="50">
        <v>24</v>
      </c>
      <c r="I47" s="51">
        <v>175</v>
      </c>
      <c r="J47" s="51">
        <f t="shared" si="0"/>
        <v>4200</v>
      </c>
      <c r="K47" s="36"/>
    </row>
    <row r="48" spans="1:11" ht="14.25" customHeight="1" x14ac:dyDescent="0.2">
      <c r="A48" s="48" t="s">
        <v>95</v>
      </c>
      <c r="B48" s="48" t="s">
        <v>157</v>
      </c>
      <c r="C48" s="49" t="s">
        <v>24</v>
      </c>
      <c r="D48" s="49" t="s">
        <v>158</v>
      </c>
      <c r="E48" s="235" t="s">
        <v>98</v>
      </c>
      <c r="F48" s="235"/>
      <c r="G48" s="48" t="s">
        <v>99</v>
      </c>
      <c r="H48" s="50">
        <v>2</v>
      </c>
      <c r="I48" s="51">
        <v>156.36000000000001</v>
      </c>
      <c r="J48" s="51">
        <f t="shared" si="0"/>
        <v>312.72000000000003</v>
      </c>
      <c r="K48" s="36"/>
    </row>
    <row r="49" spans="1:11" ht="13.9" customHeight="1" x14ac:dyDescent="0.2">
      <c r="A49" s="48" t="s">
        <v>95</v>
      </c>
      <c r="B49" s="126" t="s">
        <v>159</v>
      </c>
      <c r="C49" s="49" t="s">
        <v>24</v>
      </c>
      <c r="D49" s="189" t="s">
        <v>160</v>
      </c>
      <c r="E49" s="235" t="s">
        <v>98</v>
      </c>
      <c r="F49" s="235"/>
      <c r="G49" s="48" t="s">
        <v>74</v>
      </c>
      <c r="H49" s="50">
        <v>20</v>
      </c>
      <c r="I49" s="51">
        <v>47.2</v>
      </c>
      <c r="J49" s="51">
        <f t="shared" si="0"/>
        <v>944</v>
      </c>
      <c r="K49" s="36"/>
    </row>
    <row r="50" spans="1:11" ht="14.25" customHeight="1" x14ac:dyDescent="0.2">
      <c r="A50" s="48" t="s">
        <v>95</v>
      </c>
      <c r="B50" s="48" t="s">
        <v>161</v>
      </c>
      <c r="C50" s="49" t="s">
        <v>24</v>
      </c>
      <c r="D50" s="49" t="s">
        <v>162</v>
      </c>
      <c r="E50" s="235" t="s">
        <v>98</v>
      </c>
      <c r="F50" s="235"/>
      <c r="G50" s="48" t="s">
        <v>139</v>
      </c>
      <c r="H50" s="50">
        <v>24</v>
      </c>
      <c r="I50" s="51">
        <v>13.37</v>
      </c>
      <c r="J50" s="51">
        <f t="shared" si="0"/>
        <v>320.88</v>
      </c>
      <c r="K50" s="36"/>
    </row>
    <row r="51" spans="1:11" ht="13.9" customHeight="1" x14ac:dyDescent="0.2">
      <c r="A51" s="48" t="s">
        <v>95</v>
      </c>
      <c r="B51" s="126" t="s">
        <v>163</v>
      </c>
      <c r="C51" s="49" t="s">
        <v>24</v>
      </c>
      <c r="D51" s="189" t="s">
        <v>164</v>
      </c>
      <c r="E51" s="235" t="s">
        <v>98</v>
      </c>
      <c r="F51" s="235"/>
      <c r="G51" s="48" t="s">
        <v>99</v>
      </c>
      <c r="H51" s="50">
        <v>1</v>
      </c>
      <c r="I51" s="51">
        <v>111.16</v>
      </c>
      <c r="J51" s="51">
        <f t="shared" si="0"/>
        <v>111.16</v>
      </c>
      <c r="K51" s="36"/>
    </row>
    <row r="52" spans="1:11" x14ac:dyDescent="0.2">
      <c r="A52" s="70"/>
      <c r="B52" s="70"/>
      <c r="C52" s="71"/>
      <c r="D52" s="72"/>
      <c r="E52" s="57" t="s">
        <v>104</v>
      </c>
      <c r="F52" s="58">
        <v>146.05136436597101</v>
      </c>
      <c r="G52" s="57" t="s">
        <v>105</v>
      </c>
      <c r="H52" s="58">
        <v>126.92</v>
      </c>
      <c r="I52" s="57" t="s">
        <v>106</v>
      </c>
      <c r="J52" s="58">
        <v>272.97000000000003</v>
      </c>
      <c r="K52" s="36"/>
    </row>
    <row r="53" spans="1:11" ht="25.5" x14ac:dyDescent="0.2">
      <c r="A53" s="40"/>
      <c r="B53" s="40"/>
      <c r="C53" s="55"/>
      <c r="D53" s="56"/>
      <c r="E53" s="57" t="s">
        <v>107</v>
      </c>
      <c r="F53" s="59">
        <f>J53-J35</f>
        <v>3240.9280000000017</v>
      </c>
      <c r="G53" s="57"/>
      <c r="H53" s="57" t="s">
        <v>108</v>
      </c>
      <c r="I53" s="57"/>
      <c r="J53" s="59">
        <f>TRUNC(J35*(1+(G2)),3)</f>
        <v>14080.188</v>
      </c>
      <c r="K53" s="36"/>
    </row>
    <row r="54" spans="1:11" x14ac:dyDescent="0.2">
      <c r="A54" s="73"/>
      <c r="B54" s="73"/>
      <c r="C54" s="74"/>
      <c r="D54" s="74"/>
      <c r="E54" s="75"/>
      <c r="F54" s="76"/>
      <c r="G54" s="75"/>
      <c r="H54" s="75"/>
      <c r="I54" s="75"/>
      <c r="J54" s="76"/>
      <c r="K54" s="36"/>
    </row>
    <row r="55" spans="1:11" ht="15" x14ac:dyDescent="0.2">
      <c r="A55" s="41" t="s">
        <v>40</v>
      </c>
      <c r="B55" s="41" t="s">
        <v>7</v>
      </c>
      <c r="C55" s="42" t="s">
        <v>8</v>
      </c>
      <c r="D55" s="42" t="s">
        <v>9</v>
      </c>
      <c r="E55" s="42" t="s">
        <v>91</v>
      </c>
      <c r="F55" s="42"/>
      <c r="G55" s="41" t="s">
        <v>10</v>
      </c>
      <c r="H55" s="69" t="s">
        <v>11</v>
      </c>
      <c r="I55" s="41" t="s">
        <v>92</v>
      </c>
      <c r="J55" s="41" t="s">
        <v>14</v>
      </c>
      <c r="K55" s="36"/>
    </row>
    <row r="56" spans="1:11" ht="51" x14ac:dyDescent="0.2">
      <c r="A56" s="43" t="s">
        <v>93</v>
      </c>
      <c r="B56" s="43" t="s">
        <v>41</v>
      </c>
      <c r="C56" s="44" t="s">
        <v>165</v>
      </c>
      <c r="D56" s="44" t="s">
        <v>166</v>
      </c>
      <c r="E56" s="43" t="s">
        <v>167</v>
      </c>
      <c r="F56" s="43"/>
      <c r="G56" s="43" t="s">
        <v>99</v>
      </c>
      <c r="H56" s="45">
        <v>1</v>
      </c>
      <c r="I56" s="77"/>
      <c r="J56" s="77">
        <f>TRUNC(SUM(J57:J73),2)</f>
        <v>801.67</v>
      </c>
      <c r="K56" s="78" t="s">
        <v>168</v>
      </c>
    </row>
    <row r="57" spans="1:11" ht="25.5" x14ac:dyDescent="0.2">
      <c r="A57" s="48" t="s">
        <v>130</v>
      </c>
      <c r="B57" s="48" t="s">
        <v>133</v>
      </c>
      <c r="C57" s="49" t="s">
        <v>51</v>
      </c>
      <c r="D57" s="49" t="s">
        <v>134</v>
      </c>
      <c r="E57" s="48" t="s">
        <v>111</v>
      </c>
      <c r="F57" s="48"/>
      <c r="G57" s="48" t="s">
        <v>112</v>
      </c>
      <c r="H57" s="50">
        <v>8.1760000000000002</v>
      </c>
      <c r="I57" s="79">
        <v>14.5</v>
      </c>
      <c r="J57" s="79">
        <f t="shared" ref="J57:J73" si="1">TRUNC((H57*I57),2)</f>
        <v>118.55</v>
      </c>
      <c r="K57" s="36"/>
    </row>
    <row r="58" spans="1:11" ht="25.5" x14ac:dyDescent="0.2">
      <c r="A58" s="48" t="s">
        <v>130</v>
      </c>
      <c r="B58" s="48" t="s">
        <v>131</v>
      </c>
      <c r="C58" s="49" t="s">
        <v>51</v>
      </c>
      <c r="D58" s="49" t="s">
        <v>132</v>
      </c>
      <c r="E58" s="48" t="s">
        <v>111</v>
      </c>
      <c r="F58" s="48"/>
      <c r="G58" s="48" t="s">
        <v>112</v>
      </c>
      <c r="H58" s="50">
        <v>8.1760000000000002</v>
      </c>
      <c r="I58" s="79">
        <v>18.399999999999999</v>
      </c>
      <c r="J58" s="79">
        <f t="shared" si="1"/>
        <v>150.43</v>
      </c>
      <c r="K58" s="36"/>
    </row>
    <row r="59" spans="1:11" x14ac:dyDescent="0.2">
      <c r="A59" s="48" t="s">
        <v>95</v>
      </c>
      <c r="B59" s="48" t="s">
        <v>169</v>
      </c>
      <c r="C59" s="49" t="s">
        <v>51</v>
      </c>
      <c r="D59" s="49" t="s">
        <v>170</v>
      </c>
      <c r="E59" s="48" t="s">
        <v>98</v>
      </c>
      <c r="F59" s="48"/>
      <c r="G59" s="48" t="s">
        <v>99</v>
      </c>
      <c r="H59" s="50">
        <v>1</v>
      </c>
      <c r="I59" s="79">
        <v>15.05</v>
      </c>
      <c r="J59" s="79">
        <f t="shared" si="1"/>
        <v>15.05</v>
      </c>
      <c r="K59" s="36"/>
    </row>
    <row r="60" spans="1:11" x14ac:dyDescent="0.2">
      <c r="A60" s="48" t="s">
        <v>95</v>
      </c>
      <c r="B60" s="48" t="s">
        <v>171</v>
      </c>
      <c r="C60" s="49" t="s">
        <v>51</v>
      </c>
      <c r="D60" s="49" t="s">
        <v>172</v>
      </c>
      <c r="E60" s="48" t="s">
        <v>98</v>
      </c>
      <c r="F60" s="48"/>
      <c r="G60" s="48" t="s">
        <v>99</v>
      </c>
      <c r="H60" s="50">
        <v>1</v>
      </c>
      <c r="I60" s="79">
        <v>23.59</v>
      </c>
      <c r="J60" s="79">
        <f t="shared" si="1"/>
        <v>23.59</v>
      </c>
      <c r="K60" s="36"/>
    </row>
    <row r="61" spans="1:11" x14ac:dyDescent="0.2">
      <c r="A61" s="48" t="s">
        <v>95</v>
      </c>
      <c r="B61" s="48" t="s">
        <v>173</v>
      </c>
      <c r="C61" s="49" t="s">
        <v>51</v>
      </c>
      <c r="D61" s="49" t="s">
        <v>174</v>
      </c>
      <c r="E61" s="48" t="s">
        <v>98</v>
      </c>
      <c r="F61" s="48"/>
      <c r="G61" s="48" t="s">
        <v>175</v>
      </c>
      <c r="H61" s="50">
        <v>3.1E-2</v>
      </c>
      <c r="I61" s="79">
        <v>26.04</v>
      </c>
      <c r="J61" s="79">
        <f t="shared" si="1"/>
        <v>0.8</v>
      </c>
      <c r="K61" s="36"/>
    </row>
    <row r="62" spans="1:11" x14ac:dyDescent="0.2">
      <c r="A62" s="48" t="s">
        <v>95</v>
      </c>
      <c r="B62" s="48" t="s">
        <v>176</v>
      </c>
      <c r="C62" s="49" t="s">
        <v>51</v>
      </c>
      <c r="D62" s="49" t="s">
        <v>177</v>
      </c>
      <c r="E62" s="48" t="s">
        <v>98</v>
      </c>
      <c r="F62" s="48"/>
      <c r="G62" s="48" t="s">
        <v>99</v>
      </c>
      <c r="H62" s="50">
        <v>0.27600000000000002</v>
      </c>
      <c r="I62" s="79">
        <v>11.06</v>
      </c>
      <c r="J62" s="79">
        <f t="shared" si="1"/>
        <v>3.05</v>
      </c>
      <c r="K62" s="36"/>
    </row>
    <row r="63" spans="1:11" ht="14.45" customHeight="1" x14ac:dyDescent="0.2">
      <c r="A63" s="48" t="s">
        <v>95</v>
      </c>
      <c r="B63" s="48" t="s">
        <v>178</v>
      </c>
      <c r="C63" s="49" t="s">
        <v>51</v>
      </c>
      <c r="D63" s="49" t="s">
        <v>179</v>
      </c>
      <c r="E63" s="48" t="s">
        <v>98</v>
      </c>
      <c r="F63" s="48"/>
      <c r="G63" s="48" t="s">
        <v>99</v>
      </c>
      <c r="H63" s="50">
        <v>2</v>
      </c>
      <c r="I63" s="79">
        <v>16.440000000000001</v>
      </c>
      <c r="J63" s="79">
        <f t="shared" si="1"/>
        <v>32.880000000000003</v>
      </c>
    </row>
    <row r="64" spans="1:11" x14ac:dyDescent="0.2">
      <c r="A64" s="48" t="s">
        <v>95</v>
      </c>
      <c r="B64" s="48" t="s">
        <v>180</v>
      </c>
      <c r="C64" s="49" t="s">
        <v>51</v>
      </c>
      <c r="D64" s="49" t="s">
        <v>181</v>
      </c>
      <c r="E64" s="48" t="s">
        <v>98</v>
      </c>
      <c r="F64" s="48"/>
      <c r="G64" s="48" t="s">
        <v>99</v>
      </c>
      <c r="H64" s="50">
        <v>2</v>
      </c>
      <c r="I64" s="79">
        <v>7.57</v>
      </c>
      <c r="J64" s="79">
        <f t="shared" si="1"/>
        <v>15.14</v>
      </c>
    </row>
    <row r="65" spans="1:11" s="62" customFormat="1" ht="15" x14ac:dyDescent="0.25">
      <c r="A65" s="48" t="s">
        <v>95</v>
      </c>
      <c r="B65" s="48" t="s">
        <v>182</v>
      </c>
      <c r="C65" s="49" t="s">
        <v>51</v>
      </c>
      <c r="D65" s="49" t="s">
        <v>183</v>
      </c>
      <c r="E65" s="48" t="s">
        <v>98</v>
      </c>
      <c r="F65" s="48"/>
      <c r="G65" s="48" t="s">
        <v>99</v>
      </c>
      <c r="H65" s="50">
        <v>1</v>
      </c>
      <c r="I65" s="79">
        <v>22.54</v>
      </c>
      <c r="J65" s="79">
        <f t="shared" si="1"/>
        <v>22.54</v>
      </c>
    </row>
    <row r="66" spans="1:11" x14ac:dyDescent="0.2">
      <c r="A66" s="48" t="s">
        <v>95</v>
      </c>
      <c r="B66" s="48" t="s">
        <v>184</v>
      </c>
      <c r="C66" s="49" t="s">
        <v>51</v>
      </c>
      <c r="D66" s="49" t="s">
        <v>185</v>
      </c>
      <c r="E66" s="48" t="s">
        <v>98</v>
      </c>
      <c r="F66" s="48"/>
      <c r="G66" s="48" t="s">
        <v>99</v>
      </c>
      <c r="H66" s="50">
        <v>1</v>
      </c>
      <c r="I66" s="79">
        <v>61.64</v>
      </c>
      <c r="J66" s="79">
        <f t="shared" si="1"/>
        <v>61.64</v>
      </c>
      <c r="K66" s="80"/>
    </row>
    <row r="67" spans="1:11" x14ac:dyDescent="0.2">
      <c r="A67" s="48" t="s">
        <v>95</v>
      </c>
      <c r="B67" s="48" t="s">
        <v>186</v>
      </c>
      <c r="C67" s="49" t="s">
        <v>51</v>
      </c>
      <c r="D67" s="49" t="s">
        <v>187</v>
      </c>
      <c r="E67" s="48" t="s">
        <v>98</v>
      </c>
      <c r="F67" s="48"/>
      <c r="G67" s="48" t="s">
        <v>99</v>
      </c>
      <c r="H67" s="50">
        <v>1</v>
      </c>
      <c r="I67" s="79">
        <v>13.6</v>
      </c>
      <c r="J67" s="79">
        <f t="shared" si="1"/>
        <v>13.6</v>
      </c>
      <c r="K67" s="80"/>
    </row>
    <row r="68" spans="1:11" ht="25.5" x14ac:dyDescent="0.2">
      <c r="A68" s="48" t="s">
        <v>95</v>
      </c>
      <c r="B68" s="48" t="s">
        <v>188</v>
      </c>
      <c r="C68" s="49" t="s">
        <v>51</v>
      </c>
      <c r="D68" s="49" t="s">
        <v>189</v>
      </c>
      <c r="E68" s="48" t="s">
        <v>98</v>
      </c>
      <c r="F68" s="48"/>
      <c r="G68" s="48" t="s">
        <v>74</v>
      </c>
      <c r="H68" s="50">
        <v>0.312</v>
      </c>
      <c r="I68" s="79">
        <v>44.8</v>
      </c>
      <c r="J68" s="79">
        <f t="shared" si="1"/>
        <v>13.97</v>
      </c>
      <c r="K68" s="80"/>
    </row>
    <row r="69" spans="1:11" ht="25.5" x14ac:dyDescent="0.2">
      <c r="A69" s="48" t="s">
        <v>95</v>
      </c>
      <c r="B69" s="48" t="s">
        <v>190</v>
      </c>
      <c r="C69" s="49" t="s">
        <v>51</v>
      </c>
      <c r="D69" s="49" t="s">
        <v>191</v>
      </c>
      <c r="E69" s="48" t="s">
        <v>98</v>
      </c>
      <c r="F69" s="48"/>
      <c r="G69" s="48" t="s">
        <v>74</v>
      </c>
      <c r="H69" s="50">
        <v>0.41599999999999998</v>
      </c>
      <c r="I69" s="79">
        <v>62.17</v>
      </c>
      <c r="J69" s="79">
        <f t="shared" si="1"/>
        <v>25.86</v>
      </c>
      <c r="K69" s="80"/>
    </row>
    <row r="70" spans="1:11" ht="14.45" customHeight="1" x14ac:dyDescent="0.2">
      <c r="A70" s="48" t="s">
        <v>95</v>
      </c>
      <c r="B70" s="48" t="s">
        <v>192</v>
      </c>
      <c r="C70" s="49" t="s">
        <v>51</v>
      </c>
      <c r="D70" s="49" t="s">
        <v>193</v>
      </c>
      <c r="E70" s="48" t="s">
        <v>98</v>
      </c>
      <c r="F70" s="48"/>
      <c r="G70" s="48" t="s">
        <v>99</v>
      </c>
      <c r="H70" s="50">
        <v>1</v>
      </c>
      <c r="I70" s="79">
        <v>31.08</v>
      </c>
      <c r="J70" s="79">
        <f t="shared" si="1"/>
        <v>31.08</v>
      </c>
    </row>
    <row r="71" spans="1:11" ht="14.45" customHeight="1" x14ac:dyDescent="0.2">
      <c r="A71" s="48" t="s">
        <v>95</v>
      </c>
      <c r="B71" s="48" t="s">
        <v>194</v>
      </c>
      <c r="C71" s="49" t="s">
        <v>51</v>
      </c>
      <c r="D71" s="49" t="s">
        <v>195</v>
      </c>
      <c r="E71" s="48" t="s">
        <v>98</v>
      </c>
      <c r="F71" s="48"/>
      <c r="G71" s="48" t="s">
        <v>99</v>
      </c>
      <c r="H71" s="50">
        <v>1</v>
      </c>
      <c r="I71" s="79">
        <v>101.32</v>
      </c>
      <c r="J71" s="79">
        <f t="shared" si="1"/>
        <v>101.32</v>
      </c>
      <c r="K71" s="21"/>
    </row>
    <row r="72" spans="1:11" ht="14.45" customHeight="1" x14ac:dyDescent="0.2">
      <c r="A72" s="48" t="s">
        <v>95</v>
      </c>
      <c r="B72" s="48" t="s">
        <v>196</v>
      </c>
      <c r="C72" s="49" t="s">
        <v>51</v>
      </c>
      <c r="D72" s="49" t="s">
        <v>197</v>
      </c>
      <c r="E72" s="48" t="s">
        <v>98</v>
      </c>
      <c r="F72" s="48"/>
      <c r="G72" s="48" t="s">
        <v>99</v>
      </c>
      <c r="H72" s="50">
        <v>1</v>
      </c>
      <c r="I72" s="79">
        <v>64.61</v>
      </c>
      <c r="J72" s="79">
        <f t="shared" si="1"/>
        <v>64.61</v>
      </c>
    </row>
    <row r="73" spans="1:11" ht="13.9" customHeight="1" x14ac:dyDescent="0.2">
      <c r="A73" s="48" t="s">
        <v>95</v>
      </c>
      <c r="B73" s="48" t="s">
        <v>198</v>
      </c>
      <c r="C73" s="49" t="s">
        <v>51</v>
      </c>
      <c r="D73" s="49" t="s">
        <v>199</v>
      </c>
      <c r="E73" s="48" t="s">
        <v>98</v>
      </c>
      <c r="F73" s="48"/>
      <c r="G73" s="48" t="s">
        <v>99</v>
      </c>
      <c r="H73" s="50">
        <v>2</v>
      </c>
      <c r="I73" s="79">
        <v>53.78</v>
      </c>
      <c r="J73" s="79">
        <f t="shared" si="1"/>
        <v>107.56</v>
      </c>
    </row>
    <row r="74" spans="1:11" s="62" customFormat="1" ht="13.9" customHeight="1" x14ac:dyDescent="0.25">
      <c r="A74" s="70"/>
      <c r="B74" s="70"/>
      <c r="C74" s="71"/>
      <c r="D74" s="72"/>
      <c r="E74" s="57" t="s">
        <v>104</v>
      </c>
      <c r="F74" s="58">
        <v>100.347779561263</v>
      </c>
      <c r="G74" s="57" t="s">
        <v>105</v>
      </c>
      <c r="H74" s="58">
        <v>87.2</v>
      </c>
      <c r="I74" s="57" t="s">
        <v>106</v>
      </c>
      <c r="J74" s="58">
        <v>187.55</v>
      </c>
    </row>
    <row r="75" spans="1:11" ht="25.5" x14ac:dyDescent="0.2">
      <c r="A75" s="40"/>
      <c r="B75" s="40"/>
      <c r="C75" s="55"/>
      <c r="D75" s="56"/>
      <c r="E75" s="57" t="s">
        <v>107</v>
      </c>
      <c r="F75" s="59">
        <f>J75-J56</f>
        <v>239.68999999999994</v>
      </c>
      <c r="G75" s="57"/>
      <c r="H75" s="57" t="s">
        <v>108</v>
      </c>
      <c r="I75" s="57"/>
      <c r="J75" s="59">
        <f>TRUNC(J56*(1+(G2)),2)</f>
        <v>1041.3599999999999</v>
      </c>
      <c r="K75" s="63"/>
    </row>
    <row r="76" spans="1:11" x14ac:dyDescent="0.2">
      <c r="A76" s="73"/>
      <c r="B76" s="73"/>
      <c r="C76" s="74"/>
      <c r="D76" s="74"/>
      <c r="E76" s="75"/>
      <c r="F76" s="76"/>
      <c r="G76" s="75"/>
      <c r="H76" s="75"/>
      <c r="I76" s="75"/>
      <c r="J76" s="76"/>
      <c r="K76" s="63"/>
    </row>
    <row r="77" spans="1:11" ht="14.45" customHeight="1" x14ac:dyDescent="0.2">
      <c r="A77" s="41" t="s">
        <v>43</v>
      </c>
      <c r="B77" s="41" t="s">
        <v>7</v>
      </c>
      <c r="C77" s="42" t="s">
        <v>8</v>
      </c>
      <c r="D77" s="42" t="s">
        <v>9</v>
      </c>
      <c r="E77" s="42" t="s">
        <v>91</v>
      </c>
      <c r="F77" s="42"/>
      <c r="G77" s="41" t="s">
        <v>10</v>
      </c>
      <c r="H77" s="69" t="s">
        <v>11</v>
      </c>
      <c r="I77" s="41" t="s">
        <v>92</v>
      </c>
      <c r="J77" s="41" t="s">
        <v>14</v>
      </c>
    </row>
    <row r="78" spans="1:11" ht="42.75" customHeight="1" x14ac:dyDescent="0.2">
      <c r="A78" s="43" t="s">
        <v>93</v>
      </c>
      <c r="B78" s="43" t="s">
        <v>44</v>
      </c>
      <c r="C78" s="44" t="s">
        <v>200</v>
      </c>
      <c r="D78" s="44" t="s">
        <v>45</v>
      </c>
      <c r="E78" s="44"/>
      <c r="F78" s="44"/>
      <c r="G78" s="43" t="s">
        <v>99</v>
      </c>
      <c r="H78" s="45">
        <v>1</v>
      </c>
      <c r="I78" s="81"/>
      <c r="J78" s="81">
        <f>SUM(J79:J82)</f>
        <v>931.74</v>
      </c>
      <c r="K78" s="82"/>
    </row>
    <row r="79" spans="1:11" ht="14.45" customHeight="1" x14ac:dyDescent="0.2">
      <c r="A79" s="48" t="s">
        <v>130</v>
      </c>
      <c r="B79" s="48" t="s">
        <v>201</v>
      </c>
      <c r="C79" s="49" t="s">
        <v>24</v>
      </c>
      <c r="D79" s="49" t="s">
        <v>134</v>
      </c>
      <c r="E79" s="48" t="s">
        <v>111</v>
      </c>
      <c r="F79" s="49"/>
      <c r="G79" s="48" t="s">
        <v>112</v>
      </c>
      <c r="H79" s="50">
        <v>2</v>
      </c>
      <c r="I79" s="83">
        <v>15.65</v>
      </c>
      <c r="J79" s="83">
        <f>TRUNC((H79*I79),2)</f>
        <v>31.3</v>
      </c>
    </row>
    <row r="80" spans="1:11" ht="26.45" customHeight="1" x14ac:dyDescent="0.2">
      <c r="A80" s="48" t="s">
        <v>130</v>
      </c>
      <c r="B80" s="48" t="s">
        <v>202</v>
      </c>
      <c r="C80" s="49" t="s">
        <v>24</v>
      </c>
      <c r="D80" s="49" t="s">
        <v>203</v>
      </c>
      <c r="E80" s="48" t="s">
        <v>111</v>
      </c>
      <c r="F80" s="49"/>
      <c r="G80" s="48" t="s">
        <v>112</v>
      </c>
      <c r="H80" s="50">
        <v>2</v>
      </c>
      <c r="I80" s="83">
        <v>20.36</v>
      </c>
      <c r="J80" s="83">
        <f>TRUNC((H80*I80),2)</f>
        <v>40.72</v>
      </c>
    </row>
    <row r="81" spans="1:11" s="62" customFormat="1" ht="26.45" customHeight="1" x14ac:dyDescent="0.25">
      <c r="A81" s="48" t="s">
        <v>130</v>
      </c>
      <c r="B81" s="48" t="s">
        <v>204</v>
      </c>
      <c r="C81" s="49" t="s">
        <v>24</v>
      </c>
      <c r="D81" s="49" t="s">
        <v>132</v>
      </c>
      <c r="E81" s="48" t="s">
        <v>111</v>
      </c>
      <c r="F81" s="49"/>
      <c r="G81" s="48" t="s">
        <v>112</v>
      </c>
      <c r="H81" s="50">
        <v>2</v>
      </c>
      <c r="I81" s="83">
        <v>19.71</v>
      </c>
      <c r="J81" s="83">
        <f>TRUNC((H81*I81),2)</f>
        <v>39.42</v>
      </c>
    </row>
    <row r="82" spans="1:11" x14ac:dyDescent="0.2">
      <c r="A82" s="48" t="s">
        <v>95</v>
      </c>
      <c r="B82" s="126" t="s">
        <v>205</v>
      </c>
      <c r="C82" s="49" t="s">
        <v>101</v>
      </c>
      <c r="D82" s="49" t="s">
        <v>206</v>
      </c>
      <c r="E82" s="49" t="s">
        <v>98</v>
      </c>
      <c r="F82" s="49"/>
      <c r="G82" s="48" t="s">
        <v>99</v>
      </c>
      <c r="H82" s="50">
        <v>1</v>
      </c>
      <c r="I82" s="83">
        <v>820.3</v>
      </c>
      <c r="J82" s="83">
        <f>TRUNC((H82*I82),2)</f>
        <v>820.3</v>
      </c>
    </row>
    <row r="83" spans="1:11" x14ac:dyDescent="0.2">
      <c r="A83" s="70"/>
      <c r="B83" s="70"/>
      <c r="C83" s="71"/>
      <c r="D83" s="72"/>
      <c r="E83" s="57" t="s">
        <v>104</v>
      </c>
      <c r="F83" s="58">
        <v>43.156768300000003</v>
      </c>
      <c r="G83" s="57" t="s">
        <v>105</v>
      </c>
      <c r="H83" s="58">
        <v>37.5</v>
      </c>
      <c r="I83" s="57" t="s">
        <v>106</v>
      </c>
      <c r="J83" s="58">
        <v>80.66</v>
      </c>
    </row>
    <row r="84" spans="1:11" ht="25.5" x14ac:dyDescent="0.2">
      <c r="A84" s="40"/>
      <c r="B84" s="40"/>
      <c r="C84" s="55"/>
      <c r="D84" s="56"/>
      <c r="E84" s="57" t="s">
        <v>107</v>
      </c>
      <c r="F84" s="59">
        <f>J84-J78</f>
        <v>278.58899999999994</v>
      </c>
      <c r="G84" s="57"/>
      <c r="H84" s="57" t="s">
        <v>108</v>
      </c>
      <c r="I84" s="57"/>
      <c r="J84" s="59">
        <f>TRUNC(J78*(1+(G2)),3)</f>
        <v>1210.329</v>
      </c>
    </row>
    <row r="85" spans="1:11" ht="14.45" customHeight="1" x14ac:dyDescent="0.2">
      <c r="A85" s="73"/>
      <c r="B85" s="73"/>
      <c r="C85" s="74"/>
      <c r="D85" s="74"/>
      <c r="E85" s="75"/>
      <c r="F85" s="76"/>
      <c r="G85" s="75"/>
      <c r="H85" s="75"/>
      <c r="I85" s="75"/>
      <c r="J85" s="61"/>
    </row>
    <row r="86" spans="1:11" ht="14.45" customHeight="1" x14ac:dyDescent="0.2">
      <c r="A86" s="41" t="s">
        <v>49</v>
      </c>
      <c r="B86" s="41" t="s">
        <v>7</v>
      </c>
      <c r="C86" s="42" t="s">
        <v>8</v>
      </c>
      <c r="D86" s="42" t="s">
        <v>9</v>
      </c>
      <c r="E86" s="42" t="s">
        <v>91</v>
      </c>
      <c r="F86" s="42"/>
      <c r="G86" s="41" t="s">
        <v>10</v>
      </c>
      <c r="H86" s="69" t="s">
        <v>11</v>
      </c>
      <c r="I86" s="41" t="s">
        <v>92</v>
      </c>
      <c r="J86" s="41" t="s">
        <v>14</v>
      </c>
      <c r="K86" s="60"/>
    </row>
    <row r="87" spans="1:11" ht="14.45" customHeight="1" x14ac:dyDescent="0.2">
      <c r="A87" s="43" t="s">
        <v>93</v>
      </c>
      <c r="B87" s="43" t="s">
        <v>50</v>
      </c>
      <c r="C87" s="44" t="s">
        <v>51</v>
      </c>
      <c r="D87" s="44" t="s">
        <v>52</v>
      </c>
      <c r="E87" s="43" t="s">
        <v>207</v>
      </c>
      <c r="F87" s="43"/>
      <c r="G87" s="43" t="s">
        <v>99</v>
      </c>
      <c r="H87" s="45">
        <v>1</v>
      </c>
      <c r="I87" s="47"/>
      <c r="J87" s="47">
        <f>SUM(J88:J89)</f>
        <v>338.79999999999995</v>
      </c>
    </row>
    <row r="88" spans="1:11" ht="25.5" x14ac:dyDescent="0.2">
      <c r="A88" s="48" t="s">
        <v>130</v>
      </c>
      <c r="B88" s="48" t="s">
        <v>208</v>
      </c>
      <c r="C88" s="49" t="s">
        <v>51</v>
      </c>
      <c r="D88" s="49" t="s">
        <v>209</v>
      </c>
      <c r="E88" s="48" t="s">
        <v>111</v>
      </c>
      <c r="F88" s="48"/>
      <c r="G88" s="48" t="s">
        <v>112</v>
      </c>
      <c r="H88" s="50">
        <v>10</v>
      </c>
      <c r="I88" s="51">
        <v>18.82</v>
      </c>
      <c r="J88" s="51">
        <f>TRUNC((H88*I88),2)</f>
        <v>188.2</v>
      </c>
    </row>
    <row r="89" spans="1:11" s="62" customFormat="1" ht="25.5" x14ac:dyDescent="0.25">
      <c r="A89" s="48" t="s">
        <v>130</v>
      </c>
      <c r="B89" s="48" t="s">
        <v>210</v>
      </c>
      <c r="C89" s="49" t="s">
        <v>51</v>
      </c>
      <c r="D89" s="49" t="s">
        <v>110</v>
      </c>
      <c r="E89" s="48" t="s">
        <v>111</v>
      </c>
      <c r="F89" s="48"/>
      <c r="G89" s="48" t="s">
        <v>112</v>
      </c>
      <c r="H89" s="50">
        <v>10</v>
      </c>
      <c r="I89" s="51">
        <v>15.06</v>
      </c>
      <c r="J89" s="51">
        <f>TRUNC((H89*I89),2)</f>
        <v>150.6</v>
      </c>
    </row>
    <row r="90" spans="1:11" x14ac:dyDescent="0.2">
      <c r="A90" s="70"/>
      <c r="B90" s="70"/>
      <c r="C90" s="71"/>
      <c r="D90" s="72"/>
      <c r="E90" s="57" t="s">
        <v>104</v>
      </c>
      <c r="F90" s="58">
        <v>128.51792399999999</v>
      </c>
      <c r="G90" s="57" t="s">
        <v>105</v>
      </c>
      <c r="H90" s="58">
        <v>111.68</v>
      </c>
      <c r="I90" s="57" t="s">
        <v>106</v>
      </c>
      <c r="J90" s="58">
        <v>240.2</v>
      </c>
    </row>
    <row r="91" spans="1:11" ht="25.5" x14ac:dyDescent="0.2">
      <c r="A91" s="40"/>
      <c r="B91" s="40"/>
      <c r="C91" s="55"/>
      <c r="D91" s="56"/>
      <c r="E91" s="57" t="s">
        <v>107</v>
      </c>
      <c r="F91" s="59">
        <f>J91-J87</f>
        <v>101.30000000000007</v>
      </c>
      <c r="G91" s="57"/>
      <c r="H91" s="57" t="s">
        <v>108</v>
      </c>
      <c r="I91" s="57"/>
      <c r="J91" s="59">
        <f>TRUNC(J87*(1+(G2)),2)</f>
        <v>440.1</v>
      </c>
    </row>
    <row r="92" spans="1:11" x14ac:dyDescent="0.2">
      <c r="A92" s="73"/>
      <c r="B92" s="73"/>
      <c r="C92" s="74"/>
      <c r="D92" s="74"/>
      <c r="E92" s="75"/>
      <c r="F92" s="76"/>
      <c r="G92" s="75"/>
      <c r="H92" s="75"/>
      <c r="I92" s="75"/>
      <c r="J92" s="61"/>
    </row>
    <row r="93" spans="1:11" ht="15" x14ac:dyDescent="0.2">
      <c r="A93" s="41" t="s">
        <v>53</v>
      </c>
      <c r="B93" s="41" t="s">
        <v>7</v>
      </c>
      <c r="C93" s="42" t="s">
        <v>8</v>
      </c>
      <c r="D93" s="42" t="s">
        <v>9</v>
      </c>
      <c r="E93" s="42" t="s">
        <v>91</v>
      </c>
      <c r="F93" s="42"/>
      <c r="G93" s="41" t="s">
        <v>10</v>
      </c>
      <c r="H93" s="69" t="s">
        <v>11</v>
      </c>
      <c r="I93" s="41" t="s">
        <v>92</v>
      </c>
      <c r="J93" s="41" t="s">
        <v>14</v>
      </c>
    </row>
    <row r="94" spans="1:11" ht="14.45" customHeight="1" x14ac:dyDescent="0.2">
      <c r="A94" s="43" t="s">
        <v>93</v>
      </c>
      <c r="B94" s="43" t="s">
        <v>54</v>
      </c>
      <c r="C94" s="44" t="s">
        <v>55</v>
      </c>
      <c r="D94" s="44" t="s">
        <v>56</v>
      </c>
      <c r="E94" s="43" t="s">
        <v>211</v>
      </c>
      <c r="F94" s="43"/>
      <c r="G94" s="43" t="s">
        <v>212</v>
      </c>
      <c r="H94" s="45">
        <v>1</v>
      </c>
      <c r="I94" s="47"/>
      <c r="J94" s="47">
        <f>SUM(J95:J97)</f>
        <v>624.59</v>
      </c>
    </row>
    <row r="95" spans="1:11" ht="14.45" customHeight="1" x14ac:dyDescent="0.2">
      <c r="A95" s="48" t="s">
        <v>130</v>
      </c>
      <c r="B95" s="48" t="s">
        <v>213</v>
      </c>
      <c r="C95" s="49" t="s">
        <v>55</v>
      </c>
      <c r="D95" s="49" t="s">
        <v>214</v>
      </c>
      <c r="E95" s="48" t="s">
        <v>215</v>
      </c>
      <c r="F95" s="48"/>
      <c r="G95" s="48" t="s">
        <v>216</v>
      </c>
      <c r="H95" s="50">
        <v>1</v>
      </c>
      <c r="I95" s="51">
        <v>3.39</v>
      </c>
      <c r="J95" s="51">
        <f>TRUNC((H95*I95),2)</f>
        <v>3.39</v>
      </c>
    </row>
    <row r="96" spans="1:11" ht="14.45" customHeight="1" x14ac:dyDescent="0.2">
      <c r="A96" s="48" t="s">
        <v>95</v>
      </c>
      <c r="B96" s="48" t="s">
        <v>217</v>
      </c>
      <c r="C96" s="49" t="s">
        <v>55</v>
      </c>
      <c r="D96" s="49" t="s">
        <v>218</v>
      </c>
      <c r="E96" s="48" t="s">
        <v>98</v>
      </c>
      <c r="F96" s="48"/>
      <c r="G96" s="48" t="s">
        <v>212</v>
      </c>
      <c r="H96" s="50">
        <v>1</v>
      </c>
      <c r="I96" s="51">
        <v>607.94000000000005</v>
      </c>
      <c r="J96" s="51">
        <f>TRUNC((H96*I96),2)</f>
        <v>607.94000000000005</v>
      </c>
    </row>
    <row r="97" spans="1:11" x14ac:dyDescent="0.2">
      <c r="A97" s="48" t="s">
        <v>95</v>
      </c>
      <c r="B97" s="48" t="s">
        <v>219</v>
      </c>
      <c r="C97" s="49" t="s">
        <v>51</v>
      </c>
      <c r="D97" s="49" t="s">
        <v>220</v>
      </c>
      <c r="E97" s="48" t="s">
        <v>221</v>
      </c>
      <c r="F97" s="48"/>
      <c r="G97" s="48" t="s">
        <v>112</v>
      </c>
      <c r="H97" s="50">
        <v>1</v>
      </c>
      <c r="I97" s="51">
        <v>13.26</v>
      </c>
      <c r="J97" s="51">
        <f>TRUNC((H97*I97),2)</f>
        <v>13.26</v>
      </c>
    </row>
    <row r="98" spans="1:11" s="62" customFormat="1" ht="15" x14ac:dyDescent="0.25">
      <c r="A98" s="70"/>
      <c r="B98" s="70"/>
      <c r="C98" s="71"/>
      <c r="D98" s="72"/>
      <c r="E98" s="57" t="s">
        <v>104</v>
      </c>
      <c r="F98" s="58">
        <v>7.094703</v>
      </c>
      <c r="G98" s="57" t="s">
        <v>105</v>
      </c>
      <c r="H98" s="58">
        <v>6.17</v>
      </c>
      <c r="I98" s="57" t="s">
        <v>106</v>
      </c>
      <c r="J98" s="58">
        <v>13.26</v>
      </c>
    </row>
    <row r="99" spans="1:11" ht="25.5" x14ac:dyDescent="0.2">
      <c r="A99" s="40"/>
      <c r="B99" s="40"/>
      <c r="C99" s="55"/>
      <c r="D99" s="56"/>
      <c r="E99" s="57" t="s">
        <v>107</v>
      </c>
      <c r="F99" s="59">
        <f>J99-J94</f>
        <v>186.75</v>
      </c>
      <c r="G99" s="57"/>
      <c r="H99" s="57" t="s">
        <v>108</v>
      </c>
      <c r="I99" s="57"/>
      <c r="J99" s="59">
        <f>TRUNC(J94*(1+(G2)),2)</f>
        <v>811.34</v>
      </c>
    </row>
    <row r="100" spans="1:11" x14ac:dyDescent="0.2">
      <c r="A100" s="73"/>
      <c r="B100" s="73"/>
      <c r="C100" s="74"/>
      <c r="D100" s="74"/>
      <c r="E100" s="75"/>
      <c r="F100" s="76"/>
      <c r="G100" s="75"/>
      <c r="H100" s="75"/>
      <c r="I100" s="75"/>
      <c r="J100" s="76"/>
    </row>
    <row r="101" spans="1:11" ht="15" x14ac:dyDescent="0.2">
      <c r="A101" s="41" t="s">
        <v>57</v>
      </c>
      <c r="B101" s="41" t="s">
        <v>7</v>
      </c>
      <c r="C101" s="42" t="s">
        <v>8</v>
      </c>
      <c r="D101" s="42" t="s">
        <v>9</v>
      </c>
      <c r="E101" s="42" t="s">
        <v>91</v>
      </c>
      <c r="F101" s="42"/>
      <c r="G101" s="41" t="s">
        <v>10</v>
      </c>
      <c r="H101" s="69" t="s">
        <v>11</v>
      </c>
      <c r="I101" s="41" t="s">
        <v>92</v>
      </c>
      <c r="J101" s="41" t="s">
        <v>14</v>
      </c>
    </row>
    <row r="102" spans="1:11" x14ac:dyDescent="0.2">
      <c r="A102" s="43" t="s">
        <v>93</v>
      </c>
      <c r="B102" s="43" t="s">
        <v>58</v>
      </c>
      <c r="C102" s="44" t="s">
        <v>24</v>
      </c>
      <c r="D102" s="44" t="s">
        <v>222</v>
      </c>
      <c r="E102" s="44"/>
      <c r="F102" s="44"/>
      <c r="G102" s="43" t="s">
        <v>99</v>
      </c>
      <c r="H102" s="45">
        <v>1</v>
      </c>
      <c r="I102" s="47"/>
      <c r="J102" s="47">
        <f>SUM(J103:J106)</f>
        <v>311.14</v>
      </c>
    </row>
    <row r="103" spans="1:11" ht="25.5" x14ac:dyDescent="0.2">
      <c r="A103" s="48" t="s">
        <v>130</v>
      </c>
      <c r="B103" s="48" t="s">
        <v>223</v>
      </c>
      <c r="C103" s="49" t="s">
        <v>24</v>
      </c>
      <c r="D103" s="49" t="s">
        <v>224</v>
      </c>
      <c r="E103" s="49"/>
      <c r="F103" s="49"/>
      <c r="G103" s="48" t="s">
        <v>122</v>
      </c>
      <c r="H103" s="50">
        <v>2.1</v>
      </c>
      <c r="I103" s="51">
        <v>65.680000000000007</v>
      </c>
      <c r="J103" s="51">
        <f>TRUNC((H103*I103),2)</f>
        <v>137.91999999999999</v>
      </c>
    </row>
    <row r="104" spans="1:11" ht="14.45" customHeight="1" x14ac:dyDescent="0.2">
      <c r="A104" s="48" t="s">
        <v>130</v>
      </c>
      <c r="B104" s="48" t="s">
        <v>225</v>
      </c>
      <c r="C104" s="49" t="s">
        <v>24</v>
      </c>
      <c r="D104" s="49" t="s">
        <v>226</v>
      </c>
      <c r="E104" s="49"/>
      <c r="F104" s="49"/>
      <c r="G104" s="48" t="s">
        <v>122</v>
      </c>
      <c r="H104" s="50">
        <v>2.38</v>
      </c>
      <c r="I104" s="51">
        <v>10.18</v>
      </c>
      <c r="J104" s="51">
        <f>TRUNC((H104*I104),2)</f>
        <v>24.22</v>
      </c>
    </row>
    <row r="105" spans="1:11" ht="14.45" customHeight="1" x14ac:dyDescent="0.2">
      <c r="A105" s="48" t="s">
        <v>130</v>
      </c>
      <c r="B105" s="48" t="s">
        <v>227</v>
      </c>
      <c r="C105" s="49" t="s">
        <v>24</v>
      </c>
      <c r="D105" s="49" t="s">
        <v>228</v>
      </c>
      <c r="E105" s="49"/>
      <c r="F105" s="49"/>
      <c r="G105" s="48" t="s">
        <v>122</v>
      </c>
      <c r="H105" s="50">
        <v>2.38</v>
      </c>
      <c r="I105" s="51">
        <v>41.43</v>
      </c>
      <c r="J105" s="51">
        <f>TRUNC((H105*I105),2)</f>
        <v>98.6</v>
      </c>
    </row>
    <row r="106" spans="1:11" ht="14.45" customHeight="1" x14ac:dyDescent="0.2">
      <c r="A106" s="48" t="s">
        <v>130</v>
      </c>
      <c r="B106" s="48" t="s">
        <v>229</v>
      </c>
      <c r="C106" s="49" t="s">
        <v>24</v>
      </c>
      <c r="D106" s="49" t="s">
        <v>230</v>
      </c>
      <c r="E106" s="49"/>
      <c r="F106" s="49"/>
      <c r="G106" s="48" t="s">
        <v>122</v>
      </c>
      <c r="H106" s="50">
        <v>2.38</v>
      </c>
      <c r="I106" s="51">
        <v>21.18</v>
      </c>
      <c r="J106" s="51">
        <f>TRUNC((H106*I106),2)</f>
        <v>50.4</v>
      </c>
      <c r="K106" s="84"/>
    </row>
    <row r="107" spans="1:11" x14ac:dyDescent="0.2">
      <c r="A107" s="70"/>
      <c r="B107" s="70"/>
      <c r="C107" s="71"/>
      <c r="D107" s="72"/>
      <c r="E107" s="57" t="s">
        <v>104</v>
      </c>
      <c r="F107" s="58">
        <v>75.446762974852902</v>
      </c>
      <c r="G107" s="57" t="s">
        <v>105</v>
      </c>
      <c r="H107" s="58">
        <v>65.56</v>
      </c>
      <c r="I107" s="57" t="s">
        <v>106</v>
      </c>
      <c r="J107" s="58">
        <v>141.01</v>
      </c>
    </row>
    <row r="108" spans="1:11" s="62" customFormat="1" ht="25.5" x14ac:dyDescent="0.25">
      <c r="A108" s="40"/>
      <c r="B108" s="40"/>
      <c r="C108" s="55"/>
      <c r="D108" s="56"/>
      <c r="E108" s="57" t="s">
        <v>107</v>
      </c>
      <c r="F108" s="59">
        <f>J108-J102</f>
        <v>93.03000000000003</v>
      </c>
      <c r="G108" s="57"/>
      <c r="H108" s="57" t="s">
        <v>108</v>
      </c>
      <c r="I108" s="57"/>
      <c r="J108" s="59">
        <f>TRUNC(J102*(1+(G2)),2)</f>
        <v>404.17</v>
      </c>
    </row>
    <row r="109" spans="1:11" x14ac:dyDescent="0.2">
      <c r="A109" s="73"/>
      <c r="B109" s="73"/>
      <c r="C109" s="74"/>
      <c r="D109" s="74"/>
      <c r="E109" s="75"/>
      <c r="F109" s="76"/>
      <c r="G109" s="75"/>
      <c r="H109" s="75"/>
      <c r="I109" s="75"/>
      <c r="J109" s="61"/>
    </row>
    <row r="110" spans="1:11" ht="15" x14ac:dyDescent="0.2">
      <c r="A110" s="41" t="s">
        <v>63</v>
      </c>
      <c r="B110" s="41" t="s">
        <v>7</v>
      </c>
      <c r="C110" s="42" t="s">
        <v>8</v>
      </c>
      <c r="D110" s="42" t="s">
        <v>9</v>
      </c>
      <c r="E110" s="42" t="s">
        <v>91</v>
      </c>
      <c r="F110" s="42"/>
      <c r="G110" s="41" t="s">
        <v>10</v>
      </c>
      <c r="H110" s="69" t="s">
        <v>11</v>
      </c>
      <c r="I110" s="41" t="s">
        <v>92</v>
      </c>
      <c r="J110" s="41" t="s">
        <v>14</v>
      </c>
    </row>
    <row r="111" spans="1:11" ht="25.5" x14ac:dyDescent="0.2">
      <c r="A111" s="43" t="s">
        <v>93</v>
      </c>
      <c r="B111" s="43" t="s">
        <v>44</v>
      </c>
      <c r="C111" s="44" t="s">
        <v>20</v>
      </c>
      <c r="D111" s="44" t="s">
        <v>231</v>
      </c>
      <c r="E111" s="43" t="s">
        <v>232</v>
      </c>
      <c r="F111" s="43"/>
      <c r="G111" s="43" t="s">
        <v>212</v>
      </c>
      <c r="H111" s="45">
        <v>1</v>
      </c>
      <c r="I111" s="47"/>
      <c r="J111" s="47">
        <f>SUM(J112:J116)</f>
        <v>4889.87</v>
      </c>
    </row>
    <row r="112" spans="1:11" ht="38.25" x14ac:dyDescent="0.2">
      <c r="A112" s="126" t="s">
        <v>95</v>
      </c>
      <c r="B112" s="126" t="s">
        <v>233</v>
      </c>
      <c r="C112" s="49" t="s">
        <v>101</v>
      </c>
      <c r="D112" s="49" t="s">
        <v>234</v>
      </c>
      <c r="E112" s="126" t="s">
        <v>235</v>
      </c>
      <c r="F112" s="126"/>
      <c r="G112" s="126" t="s">
        <v>212</v>
      </c>
      <c r="H112" s="50">
        <v>1</v>
      </c>
      <c r="I112" s="51">
        <v>4045.93</v>
      </c>
      <c r="J112" s="51">
        <f>TRUNC((H112*I112),2)</f>
        <v>4045.93</v>
      </c>
    </row>
    <row r="113" spans="1:10" ht="25.5" x14ac:dyDescent="0.2">
      <c r="A113" s="48" t="s">
        <v>95</v>
      </c>
      <c r="B113" s="48" t="s">
        <v>236</v>
      </c>
      <c r="C113" s="49" t="s">
        <v>51</v>
      </c>
      <c r="D113" s="49" t="s">
        <v>237</v>
      </c>
      <c r="E113" s="48" t="s">
        <v>98</v>
      </c>
      <c r="F113" s="48"/>
      <c r="G113" s="48" t="s">
        <v>142</v>
      </c>
      <c r="H113" s="50">
        <v>2</v>
      </c>
      <c r="I113" s="51">
        <v>55</v>
      </c>
      <c r="J113" s="51">
        <f>TRUNC((H113*I113),2)</f>
        <v>110</v>
      </c>
    </row>
    <row r="114" spans="1:10" x14ac:dyDescent="0.2">
      <c r="A114" s="48" t="s">
        <v>95</v>
      </c>
      <c r="B114" s="48" t="s">
        <v>238</v>
      </c>
      <c r="C114" s="49" t="s">
        <v>51</v>
      </c>
      <c r="D114" s="49" t="s">
        <v>239</v>
      </c>
      <c r="E114" s="48" t="s">
        <v>98</v>
      </c>
      <c r="F114" s="48"/>
      <c r="G114" s="48" t="s">
        <v>119</v>
      </c>
      <c r="H114" s="50">
        <v>400</v>
      </c>
      <c r="I114" s="51">
        <v>0.87</v>
      </c>
      <c r="J114" s="51">
        <f>TRUNC((H114*I114),2)</f>
        <v>348</v>
      </c>
    </row>
    <row r="115" spans="1:10" ht="25.5" x14ac:dyDescent="0.2">
      <c r="A115" s="48" t="s">
        <v>95</v>
      </c>
      <c r="B115" s="48" t="s">
        <v>240</v>
      </c>
      <c r="C115" s="49" t="s">
        <v>51</v>
      </c>
      <c r="D115" s="49" t="s">
        <v>241</v>
      </c>
      <c r="E115" s="48" t="s">
        <v>98</v>
      </c>
      <c r="F115" s="48"/>
      <c r="G115" s="85" t="s">
        <v>142</v>
      </c>
      <c r="H115" s="50">
        <v>2</v>
      </c>
      <c r="I115" s="51">
        <v>93.5</v>
      </c>
      <c r="J115" s="51">
        <f>TRUNC((H115*I115),2)</f>
        <v>187</v>
      </c>
    </row>
    <row r="116" spans="1:10" ht="13.9" customHeight="1" x14ac:dyDescent="0.2">
      <c r="A116" s="48" t="s">
        <v>95</v>
      </c>
      <c r="B116" s="48" t="s">
        <v>242</v>
      </c>
      <c r="C116" s="49" t="s">
        <v>51</v>
      </c>
      <c r="D116" s="49" t="s">
        <v>243</v>
      </c>
      <c r="E116" s="48" t="s">
        <v>98</v>
      </c>
      <c r="F116" s="48"/>
      <c r="G116" s="48" t="s">
        <v>142</v>
      </c>
      <c r="H116" s="50">
        <v>2</v>
      </c>
      <c r="I116" s="51">
        <v>99.47</v>
      </c>
      <c r="J116" s="51">
        <f>TRUNC((H116*I116),2)</f>
        <v>198.94</v>
      </c>
    </row>
    <row r="117" spans="1:10" ht="14.45" customHeight="1" x14ac:dyDescent="0.2">
      <c r="A117" s="70"/>
      <c r="B117" s="70"/>
      <c r="C117" s="71"/>
      <c r="D117" s="72"/>
      <c r="E117" s="57" t="s">
        <v>104</v>
      </c>
      <c r="F117" s="58">
        <v>0</v>
      </c>
      <c r="G117" s="57" t="s">
        <v>105</v>
      </c>
      <c r="H117" s="58">
        <v>0</v>
      </c>
      <c r="I117" s="57" t="s">
        <v>106</v>
      </c>
      <c r="J117" s="58">
        <v>0</v>
      </c>
    </row>
    <row r="118" spans="1:10" ht="25.5" x14ac:dyDescent="0.2">
      <c r="A118" s="40"/>
      <c r="B118" s="40"/>
      <c r="C118" s="55"/>
      <c r="D118" s="56"/>
      <c r="E118" s="57" t="s">
        <v>107</v>
      </c>
      <c r="F118" s="59">
        <f>J118-J111</f>
        <v>1462.0659999999998</v>
      </c>
      <c r="G118" s="57"/>
      <c r="H118" s="57" t="s">
        <v>108</v>
      </c>
      <c r="I118" s="57"/>
      <c r="J118" s="59">
        <f>TRUNC(J111*(1+(G2)),3)</f>
        <v>6351.9359999999997</v>
      </c>
    </row>
    <row r="119" spans="1:10" x14ac:dyDescent="0.2">
      <c r="A119" s="73"/>
      <c r="B119" s="73"/>
      <c r="C119" s="74"/>
      <c r="D119" s="74"/>
      <c r="E119" s="75"/>
      <c r="F119" s="76"/>
      <c r="G119" s="75"/>
      <c r="H119" s="75"/>
      <c r="I119" s="75"/>
      <c r="J119" s="76"/>
    </row>
    <row r="120" spans="1:10" ht="15" x14ac:dyDescent="0.2">
      <c r="A120" s="41" t="s">
        <v>66</v>
      </c>
      <c r="B120" s="41" t="s">
        <v>7</v>
      </c>
      <c r="C120" s="42" t="s">
        <v>8</v>
      </c>
      <c r="D120" s="42" t="s">
        <v>9</v>
      </c>
      <c r="E120" s="42" t="s">
        <v>91</v>
      </c>
      <c r="F120" s="42"/>
      <c r="G120" s="41" t="s">
        <v>10</v>
      </c>
      <c r="H120" s="69" t="s">
        <v>11</v>
      </c>
      <c r="I120" s="41" t="s">
        <v>92</v>
      </c>
      <c r="J120" s="41" t="s">
        <v>14</v>
      </c>
    </row>
    <row r="121" spans="1:10" ht="25.5" x14ac:dyDescent="0.2">
      <c r="A121" s="43" t="s">
        <v>93</v>
      </c>
      <c r="B121" s="43" t="s">
        <v>244</v>
      </c>
      <c r="C121" s="44" t="s">
        <v>165</v>
      </c>
      <c r="D121" s="44" t="s">
        <v>68</v>
      </c>
      <c r="E121" s="44"/>
      <c r="F121" s="44"/>
      <c r="G121" s="43" t="s">
        <v>99</v>
      </c>
      <c r="H121" s="45">
        <v>1</v>
      </c>
      <c r="I121" s="47"/>
      <c r="J121" s="47">
        <f>SUM(J122:J128)</f>
        <v>777.63999999999987</v>
      </c>
    </row>
    <row r="122" spans="1:10" ht="25.5" x14ac:dyDescent="0.2">
      <c r="A122" s="198" t="s">
        <v>130</v>
      </c>
      <c r="B122" s="198" t="s">
        <v>201</v>
      </c>
      <c r="C122" s="49" t="s">
        <v>24</v>
      </c>
      <c r="D122" s="49" t="s">
        <v>134</v>
      </c>
      <c r="E122" s="198" t="s">
        <v>245</v>
      </c>
      <c r="F122" s="198"/>
      <c r="G122" s="198" t="s">
        <v>112</v>
      </c>
      <c r="H122" s="50">
        <v>8</v>
      </c>
      <c r="I122" s="51">
        <v>15.65</v>
      </c>
      <c r="J122" s="51">
        <f t="shared" ref="J122:J128" si="2">TRUNC((H122*I122),2)</f>
        <v>125.2</v>
      </c>
    </row>
    <row r="123" spans="1:10" ht="25.5" x14ac:dyDescent="0.2">
      <c r="A123" s="198" t="s">
        <v>130</v>
      </c>
      <c r="B123" s="198" t="s">
        <v>204</v>
      </c>
      <c r="C123" s="49" t="s">
        <v>24</v>
      </c>
      <c r="D123" s="49" t="s">
        <v>132</v>
      </c>
      <c r="E123" s="198" t="s">
        <v>245</v>
      </c>
      <c r="F123" s="198"/>
      <c r="G123" s="198" t="s">
        <v>112</v>
      </c>
      <c r="H123" s="50">
        <v>8</v>
      </c>
      <c r="I123" s="51">
        <v>19.71</v>
      </c>
      <c r="J123" s="51">
        <f t="shared" si="2"/>
        <v>157.68</v>
      </c>
    </row>
    <row r="124" spans="1:10" x14ac:dyDescent="0.2">
      <c r="A124" s="198" t="s">
        <v>95</v>
      </c>
      <c r="B124" s="198" t="s">
        <v>246</v>
      </c>
      <c r="C124" s="49" t="s">
        <v>24</v>
      </c>
      <c r="D124" s="49" t="s">
        <v>247</v>
      </c>
      <c r="E124" s="198" t="s">
        <v>98</v>
      </c>
      <c r="F124" s="198"/>
      <c r="G124" s="198" t="s">
        <v>74</v>
      </c>
      <c r="H124" s="50">
        <v>3.03</v>
      </c>
      <c r="I124" s="51">
        <v>0.21</v>
      </c>
      <c r="J124" s="51">
        <f t="shared" si="2"/>
        <v>0.63</v>
      </c>
    </row>
    <row r="125" spans="1:10" ht="25.5" x14ac:dyDescent="0.2">
      <c r="A125" s="198" t="s">
        <v>95</v>
      </c>
      <c r="B125" s="198">
        <v>114</v>
      </c>
      <c r="C125" s="49" t="s">
        <v>24</v>
      </c>
      <c r="D125" s="49" t="s">
        <v>248</v>
      </c>
      <c r="E125" s="198" t="s">
        <v>98</v>
      </c>
      <c r="F125" s="198"/>
      <c r="G125" s="198" t="s">
        <v>99</v>
      </c>
      <c r="H125" s="50">
        <v>2</v>
      </c>
      <c r="I125" s="51">
        <v>17.53</v>
      </c>
      <c r="J125" s="51">
        <f t="shared" si="2"/>
        <v>35.06</v>
      </c>
    </row>
    <row r="126" spans="1:10" ht="25.5" x14ac:dyDescent="0.2">
      <c r="A126" s="198" t="s">
        <v>95</v>
      </c>
      <c r="B126" s="198">
        <v>66</v>
      </c>
      <c r="C126" s="49" t="s">
        <v>24</v>
      </c>
      <c r="D126" s="49" t="s">
        <v>249</v>
      </c>
      <c r="E126" s="198" t="s">
        <v>98</v>
      </c>
      <c r="F126" s="198"/>
      <c r="G126" s="198" t="s">
        <v>99</v>
      </c>
      <c r="H126" s="50">
        <v>1</v>
      </c>
      <c r="I126" s="51">
        <v>38.520000000000003</v>
      </c>
      <c r="J126" s="51">
        <f t="shared" si="2"/>
        <v>38.520000000000003</v>
      </c>
    </row>
    <row r="127" spans="1:10" ht="25.5" x14ac:dyDescent="0.2">
      <c r="A127" s="198" t="s">
        <v>95</v>
      </c>
      <c r="B127" s="198">
        <v>68</v>
      </c>
      <c r="C127" s="49" t="s">
        <v>24</v>
      </c>
      <c r="D127" s="49" t="s">
        <v>250</v>
      </c>
      <c r="E127" s="198" t="s">
        <v>98</v>
      </c>
      <c r="F127" s="198"/>
      <c r="G127" s="198" t="s">
        <v>99</v>
      </c>
      <c r="H127" s="50">
        <v>1</v>
      </c>
      <c r="I127" s="51">
        <v>20.65</v>
      </c>
      <c r="J127" s="51">
        <f t="shared" si="2"/>
        <v>20.65</v>
      </c>
    </row>
    <row r="128" spans="1:10" x14ac:dyDescent="0.2">
      <c r="A128" s="198" t="s">
        <v>95</v>
      </c>
      <c r="B128" s="198" t="s">
        <v>251</v>
      </c>
      <c r="C128" s="49" t="s">
        <v>24</v>
      </c>
      <c r="D128" s="49" t="s">
        <v>68</v>
      </c>
      <c r="E128" s="198" t="s">
        <v>98</v>
      </c>
      <c r="F128" s="198"/>
      <c r="G128" s="198" t="s">
        <v>99</v>
      </c>
      <c r="H128" s="50">
        <v>1</v>
      </c>
      <c r="I128" s="51">
        <v>399.9</v>
      </c>
      <c r="J128" s="51">
        <f t="shared" si="2"/>
        <v>399.9</v>
      </c>
    </row>
    <row r="129" spans="1:10" x14ac:dyDescent="0.2">
      <c r="A129" s="70"/>
      <c r="B129" s="70"/>
      <c r="C129" s="71"/>
      <c r="D129" s="72"/>
      <c r="E129" s="57" t="s">
        <v>104</v>
      </c>
      <c r="F129" s="58">
        <v>108.7212413</v>
      </c>
      <c r="G129" s="57" t="s">
        <v>105</v>
      </c>
      <c r="H129" s="58">
        <v>94.48</v>
      </c>
      <c r="I129" s="57" t="s">
        <v>106</v>
      </c>
      <c r="J129" s="58">
        <v>203.2</v>
      </c>
    </row>
    <row r="130" spans="1:10" ht="25.5" x14ac:dyDescent="0.2">
      <c r="A130" s="40"/>
      <c r="B130" s="40"/>
      <c r="C130" s="55"/>
      <c r="D130" s="56"/>
      <c r="E130" s="57" t="s">
        <v>107</v>
      </c>
      <c r="F130" s="59">
        <f>J130-J121</f>
        <v>232.5100000000001</v>
      </c>
      <c r="G130" s="57"/>
      <c r="H130" s="57" t="s">
        <v>108</v>
      </c>
      <c r="I130" s="57"/>
      <c r="J130" s="59">
        <f>TRUNC(J121*(1+(G2)),2)</f>
        <v>1010.15</v>
      </c>
    </row>
    <row r="131" spans="1:10" x14ac:dyDescent="0.2">
      <c r="A131" s="40"/>
      <c r="B131" s="40"/>
      <c r="C131" s="55"/>
      <c r="D131" s="55"/>
      <c r="E131" s="55"/>
      <c r="F131" s="60"/>
      <c r="G131" s="55"/>
      <c r="H131" s="55"/>
      <c r="I131" s="55"/>
      <c r="J131" s="60"/>
    </row>
    <row r="132" spans="1:10" x14ac:dyDescent="0.2">
      <c r="A132" s="40"/>
      <c r="B132" s="40"/>
      <c r="C132" s="55"/>
      <c r="D132" s="55"/>
      <c r="E132" s="55"/>
      <c r="F132" s="60"/>
      <c r="G132" s="55"/>
      <c r="H132" s="55"/>
      <c r="I132" s="55"/>
      <c r="J132" s="60"/>
    </row>
    <row r="133" spans="1:10" ht="15" customHeight="1" x14ac:dyDescent="0.2">
      <c r="A133" s="41" t="s">
        <v>252</v>
      </c>
      <c r="B133" s="41" t="s">
        <v>7</v>
      </c>
      <c r="C133" s="41" t="s">
        <v>8</v>
      </c>
      <c r="D133" s="42" t="s">
        <v>9</v>
      </c>
      <c r="E133" s="237" t="s">
        <v>91</v>
      </c>
      <c r="F133" s="237"/>
      <c r="G133" s="41" t="s">
        <v>10</v>
      </c>
      <c r="H133" s="41" t="s">
        <v>11</v>
      </c>
      <c r="I133" s="41" t="s">
        <v>92</v>
      </c>
      <c r="J133" s="41" t="s">
        <v>14</v>
      </c>
    </row>
    <row r="134" spans="1:10" ht="25.5" x14ac:dyDescent="0.2">
      <c r="A134" s="43" t="s">
        <v>93</v>
      </c>
      <c r="B134" s="43">
        <v>89403</v>
      </c>
      <c r="C134" s="44" t="s">
        <v>51</v>
      </c>
      <c r="D134" s="44" t="s">
        <v>73</v>
      </c>
      <c r="E134" s="238"/>
      <c r="F134" s="238"/>
      <c r="G134" s="43" t="s">
        <v>74</v>
      </c>
      <c r="H134" s="45">
        <v>13.22</v>
      </c>
      <c r="I134" s="46">
        <v>13.99</v>
      </c>
      <c r="J134" s="47">
        <f>SUM(J135:J138)</f>
        <v>13.997400000000001</v>
      </c>
    </row>
    <row r="135" spans="1:10" ht="25.5" x14ac:dyDescent="0.2">
      <c r="A135" s="64" t="s">
        <v>93</v>
      </c>
      <c r="B135" s="198">
        <v>88248</v>
      </c>
      <c r="C135" s="49" t="s">
        <v>51</v>
      </c>
      <c r="D135" s="49" t="s">
        <v>134</v>
      </c>
      <c r="E135" s="235"/>
      <c r="F135" s="235"/>
      <c r="G135" s="198" t="s">
        <v>112</v>
      </c>
      <c r="H135" s="50">
        <v>0.13400000000000001</v>
      </c>
      <c r="I135" s="51">
        <v>14.5</v>
      </c>
      <c r="J135" s="51">
        <f>H135*I135</f>
        <v>1.9430000000000001</v>
      </c>
    </row>
    <row r="136" spans="1:10" x14ac:dyDescent="0.2">
      <c r="A136" s="64" t="s">
        <v>93</v>
      </c>
      <c r="B136" s="198">
        <v>88267</v>
      </c>
      <c r="C136" s="49" t="s">
        <v>51</v>
      </c>
      <c r="D136" s="49" t="s">
        <v>132</v>
      </c>
      <c r="E136" s="235"/>
      <c r="F136" s="235"/>
      <c r="G136" s="198" t="s">
        <v>112</v>
      </c>
      <c r="H136" s="50">
        <v>0.13400000000000001</v>
      </c>
      <c r="I136" s="51">
        <v>18.399999999999999</v>
      </c>
      <c r="J136" s="51">
        <f>H136*I136</f>
        <v>2.4655999999999998</v>
      </c>
    </row>
    <row r="137" spans="1:10" ht="14.25" customHeight="1" x14ac:dyDescent="0.2">
      <c r="A137" s="64" t="s">
        <v>95</v>
      </c>
      <c r="B137" s="198">
        <v>38383</v>
      </c>
      <c r="C137" s="49" t="s">
        <v>51</v>
      </c>
      <c r="D137" s="49" t="s">
        <v>253</v>
      </c>
      <c r="E137" s="235" t="s">
        <v>98</v>
      </c>
      <c r="F137" s="235"/>
      <c r="G137" s="198" t="s">
        <v>10</v>
      </c>
      <c r="H137" s="50">
        <v>0.04</v>
      </c>
      <c r="I137" s="51">
        <v>1.75</v>
      </c>
      <c r="J137" s="51">
        <f>H137*I137</f>
        <v>7.0000000000000007E-2</v>
      </c>
    </row>
    <row r="138" spans="1:10" ht="14.25" customHeight="1" x14ac:dyDescent="0.2">
      <c r="A138" s="64" t="s">
        <v>95</v>
      </c>
      <c r="B138" s="198">
        <v>9869</v>
      </c>
      <c r="C138" s="49" t="s">
        <v>51</v>
      </c>
      <c r="D138" s="49" t="s">
        <v>254</v>
      </c>
      <c r="E138" s="235" t="s">
        <v>98</v>
      </c>
      <c r="F138" s="235"/>
      <c r="G138" s="198" t="s">
        <v>255</v>
      </c>
      <c r="H138" s="50">
        <v>1.06</v>
      </c>
      <c r="I138" s="51">
        <v>8.98</v>
      </c>
      <c r="J138" s="51">
        <f>H138*I138</f>
        <v>9.5188000000000006</v>
      </c>
    </row>
    <row r="139" spans="1:10" x14ac:dyDescent="0.2">
      <c r="A139" s="52"/>
      <c r="B139" s="52"/>
      <c r="C139" s="53"/>
      <c r="D139" s="54"/>
      <c r="E139" s="198"/>
      <c r="F139" s="198"/>
      <c r="G139" s="198"/>
      <c r="H139" s="50"/>
      <c r="I139" s="51"/>
      <c r="J139" s="51"/>
    </row>
    <row r="140" spans="1:10" x14ac:dyDescent="0.2">
      <c r="A140" s="40"/>
      <c r="B140" s="40"/>
      <c r="C140" s="55"/>
      <c r="D140" s="56"/>
      <c r="E140" s="199" t="s">
        <v>104</v>
      </c>
      <c r="F140" s="58">
        <v>0</v>
      </c>
      <c r="G140" s="199" t="s">
        <v>105</v>
      </c>
      <c r="H140" s="58">
        <v>0</v>
      </c>
      <c r="I140" s="199" t="s">
        <v>106</v>
      </c>
      <c r="J140" s="58">
        <v>0</v>
      </c>
    </row>
    <row r="141" spans="1:10" ht="14.25" customHeight="1" x14ac:dyDescent="0.2">
      <c r="A141" s="40"/>
      <c r="B141" s="40"/>
      <c r="C141" s="55"/>
      <c r="D141" s="56"/>
      <c r="E141" s="199" t="s">
        <v>107</v>
      </c>
      <c r="F141" s="59">
        <f>J141-J134</f>
        <v>4.1852225999999977</v>
      </c>
      <c r="G141" s="199"/>
      <c r="H141" s="236" t="s">
        <v>108</v>
      </c>
      <c r="I141" s="236"/>
      <c r="J141" s="59">
        <f>J134*1.299</f>
        <v>18.182622599999998</v>
      </c>
    </row>
    <row r="142" spans="1:10" x14ac:dyDescent="0.2">
      <c r="A142" s="40"/>
      <c r="B142" s="40"/>
      <c r="C142" s="55"/>
      <c r="D142" s="55"/>
      <c r="E142" s="55"/>
      <c r="F142" s="60"/>
      <c r="G142" s="55"/>
      <c r="H142" s="55"/>
      <c r="I142" s="55"/>
      <c r="J142" s="60"/>
    </row>
    <row r="143" spans="1:10" x14ac:dyDescent="0.2">
      <c r="A143" s="40"/>
      <c r="B143" s="40"/>
      <c r="C143" s="55"/>
      <c r="D143" s="55"/>
      <c r="E143" s="55"/>
      <c r="F143" s="60"/>
      <c r="G143" s="55"/>
      <c r="H143" s="55"/>
      <c r="I143" s="55"/>
      <c r="J143" s="60"/>
    </row>
    <row r="144" spans="1:10" x14ac:dyDescent="0.2">
      <c r="A144" s="40"/>
      <c r="B144" s="40"/>
      <c r="C144" s="55"/>
      <c r="D144" s="55"/>
      <c r="E144" s="55"/>
      <c r="F144" s="60"/>
      <c r="G144" s="55"/>
      <c r="H144" s="55"/>
      <c r="I144" s="55"/>
      <c r="J144" s="60"/>
    </row>
    <row r="145" spans="1:10" ht="15" customHeight="1" x14ac:dyDescent="0.2">
      <c r="A145" s="41" t="s">
        <v>256</v>
      </c>
      <c r="B145" s="41" t="s">
        <v>7</v>
      </c>
      <c r="C145" s="41" t="s">
        <v>8</v>
      </c>
      <c r="D145" s="42" t="s">
        <v>9</v>
      </c>
      <c r="E145" s="237" t="s">
        <v>91</v>
      </c>
      <c r="F145" s="237"/>
      <c r="G145" s="41" t="s">
        <v>10</v>
      </c>
      <c r="H145" s="41" t="s">
        <v>11</v>
      </c>
      <c r="I145" s="41" t="s">
        <v>92</v>
      </c>
      <c r="J145" s="41" t="s">
        <v>14</v>
      </c>
    </row>
    <row r="146" spans="1:10" ht="38.25" x14ac:dyDescent="0.2">
      <c r="A146" s="43" t="s">
        <v>93</v>
      </c>
      <c r="B146" s="43">
        <v>94651</v>
      </c>
      <c r="C146" s="44" t="s">
        <v>51</v>
      </c>
      <c r="D146" s="44" t="s">
        <v>76</v>
      </c>
      <c r="E146" s="238"/>
      <c r="F146" s="238"/>
      <c r="G146" s="43" t="s">
        <v>74</v>
      </c>
      <c r="H146" s="45">
        <v>13.22</v>
      </c>
      <c r="I146" s="46">
        <v>13.99</v>
      </c>
      <c r="J146" s="47">
        <f>SUM(J147:J150)</f>
        <v>21.62181</v>
      </c>
    </row>
    <row r="147" spans="1:10" ht="25.5" x14ac:dyDescent="0.2">
      <c r="A147" s="64" t="s">
        <v>93</v>
      </c>
      <c r="B147" s="198">
        <v>88248</v>
      </c>
      <c r="C147" s="49" t="s">
        <v>51</v>
      </c>
      <c r="D147" s="49" t="s">
        <v>134</v>
      </c>
      <c r="E147" s="235"/>
      <c r="F147" s="235"/>
      <c r="G147" s="198" t="s">
        <v>112</v>
      </c>
      <c r="H147" s="50">
        <v>0.189</v>
      </c>
      <c r="I147" s="51">
        <v>14.5</v>
      </c>
      <c r="J147" s="51">
        <f>H147*I147</f>
        <v>2.7404999999999999</v>
      </c>
    </row>
    <row r="148" spans="1:10" x14ac:dyDescent="0.2">
      <c r="A148" s="64" t="s">
        <v>93</v>
      </c>
      <c r="B148" s="198">
        <v>88267</v>
      </c>
      <c r="C148" s="49" t="s">
        <v>51</v>
      </c>
      <c r="D148" s="49" t="s">
        <v>132</v>
      </c>
      <c r="E148" s="235"/>
      <c r="F148" s="235"/>
      <c r="G148" s="198" t="s">
        <v>112</v>
      </c>
      <c r="H148" s="50">
        <v>0.189</v>
      </c>
      <c r="I148" s="51">
        <v>18.399999999999999</v>
      </c>
      <c r="J148" s="51">
        <f>H148*I148</f>
        <v>3.4775999999999998</v>
      </c>
    </row>
    <row r="149" spans="1:10" ht="14.25" customHeight="1" x14ac:dyDescent="0.2">
      <c r="A149" s="64" t="s">
        <v>95</v>
      </c>
      <c r="B149" s="198">
        <v>38383</v>
      </c>
      <c r="C149" s="49" t="s">
        <v>51</v>
      </c>
      <c r="D149" s="49" t="s">
        <v>253</v>
      </c>
      <c r="E149" s="235" t="s">
        <v>98</v>
      </c>
      <c r="F149" s="235"/>
      <c r="G149" s="198" t="s">
        <v>10</v>
      </c>
      <c r="H149" s="50">
        <v>1.0999999999999999E-2</v>
      </c>
      <c r="I149" s="51">
        <v>1.75</v>
      </c>
      <c r="J149" s="51">
        <f>H149*I149</f>
        <v>1.925E-2</v>
      </c>
    </row>
    <row r="150" spans="1:10" ht="14.25" customHeight="1" x14ac:dyDescent="0.2">
      <c r="A150" s="64" t="s">
        <v>95</v>
      </c>
      <c r="B150" s="198">
        <v>9875</v>
      </c>
      <c r="C150" s="49" t="s">
        <v>51</v>
      </c>
      <c r="D150" s="49" t="s">
        <v>257</v>
      </c>
      <c r="E150" s="235" t="s">
        <v>98</v>
      </c>
      <c r="F150" s="235"/>
      <c r="G150" s="198" t="s">
        <v>255</v>
      </c>
      <c r="H150" s="50">
        <v>1.0269999999999999</v>
      </c>
      <c r="I150" s="51">
        <v>14.98</v>
      </c>
      <c r="J150" s="51">
        <f>H150*I150</f>
        <v>15.384459999999999</v>
      </c>
    </row>
    <row r="151" spans="1:10" x14ac:dyDescent="0.2">
      <c r="A151" s="52"/>
      <c r="B151" s="52"/>
      <c r="C151" s="53"/>
      <c r="D151" s="54"/>
      <c r="E151" s="198"/>
      <c r="F151" s="198"/>
      <c r="G151" s="198"/>
      <c r="H151" s="50"/>
      <c r="I151" s="51"/>
      <c r="J151" s="51"/>
    </row>
    <row r="152" spans="1:10" x14ac:dyDescent="0.2">
      <c r="A152" s="40"/>
      <c r="B152" s="40"/>
      <c r="C152" s="55"/>
      <c r="D152" s="56"/>
      <c r="E152" s="199" t="s">
        <v>104</v>
      </c>
      <c r="F152" s="58">
        <v>0</v>
      </c>
      <c r="G152" s="199" t="s">
        <v>105</v>
      </c>
      <c r="H152" s="58">
        <v>0</v>
      </c>
      <c r="I152" s="199" t="s">
        <v>106</v>
      </c>
      <c r="J152" s="58">
        <v>0</v>
      </c>
    </row>
    <row r="153" spans="1:10" ht="14.25" customHeight="1" x14ac:dyDescent="0.2">
      <c r="A153" s="40"/>
      <c r="B153" s="40"/>
      <c r="C153" s="55"/>
      <c r="D153" s="56"/>
      <c r="E153" s="199" t="s">
        <v>107</v>
      </c>
      <c r="F153" s="59">
        <f>J153-J146</f>
        <v>6.4649211899999983</v>
      </c>
      <c r="G153" s="199"/>
      <c r="H153" s="236" t="s">
        <v>108</v>
      </c>
      <c r="I153" s="236"/>
      <c r="J153" s="59">
        <f>J146*1.299</f>
        <v>28.086731189999998</v>
      </c>
    </row>
    <row r="154" spans="1:10" x14ac:dyDescent="0.2">
      <c r="A154" s="40"/>
      <c r="B154" s="40"/>
      <c r="C154" s="55"/>
      <c r="D154" s="55"/>
      <c r="E154" s="55"/>
      <c r="F154" s="60"/>
      <c r="G154" s="55"/>
      <c r="H154" s="55"/>
      <c r="I154" s="55"/>
      <c r="J154" s="60"/>
    </row>
    <row r="155" spans="1:10" x14ac:dyDescent="0.2">
      <c r="A155" s="40"/>
      <c r="B155" s="40"/>
      <c r="C155" s="55"/>
      <c r="D155" s="55"/>
      <c r="E155" s="55"/>
      <c r="F155" s="60"/>
      <c r="G155" s="55"/>
      <c r="H155" s="55"/>
      <c r="I155" s="55"/>
      <c r="J155" s="60"/>
    </row>
    <row r="156" spans="1:10" ht="15" customHeight="1" x14ac:dyDescent="0.2">
      <c r="A156" s="41" t="s">
        <v>258</v>
      </c>
      <c r="B156" s="41" t="s">
        <v>7</v>
      </c>
      <c r="C156" s="41" t="s">
        <v>8</v>
      </c>
      <c r="D156" s="42" t="s">
        <v>9</v>
      </c>
      <c r="E156" s="237" t="s">
        <v>91</v>
      </c>
      <c r="F156" s="237"/>
      <c r="G156" s="41" t="s">
        <v>10</v>
      </c>
      <c r="H156" s="41" t="s">
        <v>11</v>
      </c>
      <c r="I156" s="41" t="s">
        <v>92</v>
      </c>
      <c r="J156" s="41" t="s">
        <v>14</v>
      </c>
    </row>
    <row r="157" spans="1:10" ht="25.5" x14ac:dyDescent="0.2">
      <c r="A157" s="43" t="s">
        <v>93</v>
      </c>
      <c r="B157" s="43">
        <v>89402</v>
      </c>
      <c r="C157" s="44" t="s">
        <v>51</v>
      </c>
      <c r="D157" s="44" t="s">
        <v>78</v>
      </c>
      <c r="E157" s="238"/>
      <c r="F157" s="238"/>
      <c r="G157" s="43" t="s">
        <v>74</v>
      </c>
      <c r="H157" s="45">
        <v>13.22</v>
      </c>
      <c r="I157" s="46">
        <v>13.99</v>
      </c>
      <c r="J157" s="47">
        <f>SUM(J158:J161)</f>
        <v>8.0165799999999994</v>
      </c>
    </row>
    <row r="158" spans="1:10" ht="25.5" x14ac:dyDescent="0.2">
      <c r="A158" s="64" t="s">
        <v>93</v>
      </c>
      <c r="B158" s="198">
        <v>88248</v>
      </c>
      <c r="C158" s="49" t="s">
        <v>51</v>
      </c>
      <c r="D158" s="49" t="s">
        <v>134</v>
      </c>
      <c r="E158" s="235"/>
      <c r="F158" s="235"/>
      <c r="G158" s="198" t="s">
        <v>112</v>
      </c>
      <c r="H158" s="50">
        <v>0.11269999999999999</v>
      </c>
      <c r="I158" s="51">
        <v>14.5</v>
      </c>
      <c r="J158" s="51">
        <f>H158*I158</f>
        <v>1.63415</v>
      </c>
    </row>
    <row r="159" spans="1:10" x14ac:dyDescent="0.2">
      <c r="A159" s="64" t="s">
        <v>93</v>
      </c>
      <c r="B159" s="198">
        <v>88267</v>
      </c>
      <c r="C159" s="49" t="s">
        <v>51</v>
      </c>
      <c r="D159" s="49" t="s">
        <v>132</v>
      </c>
      <c r="E159" s="235"/>
      <c r="F159" s="235"/>
      <c r="G159" s="198" t="s">
        <v>112</v>
      </c>
      <c r="H159" s="50">
        <v>0.11269999999999999</v>
      </c>
      <c r="I159" s="51">
        <v>18.399999999999999</v>
      </c>
      <c r="J159" s="51">
        <f>H159*I159</f>
        <v>2.0736799999999995</v>
      </c>
    </row>
    <row r="160" spans="1:10" ht="14.25" customHeight="1" x14ac:dyDescent="0.2">
      <c r="A160" s="64" t="s">
        <v>95</v>
      </c>
      <c r="B160" s="198">
        <v>38383</v>
      </c>
      <c r="C160" s="49" t="s">
        <v>51</v>
      </c>
      <c r="D160" s="49" t="s">
        <v>253</v>
      </c>
      <c r="E160" s="235" t="s">
        <v>98</v>
      </c>
      <c r="F160" s="235"/>
      <c r="G160" s="198" t="s">
        <v>10</v>
      </c>
      <c r="H160" s="50">
        <v>3.6999999999999998E-2</v>
      </c>
      <c r="I160" s="51">
        <v>1.75</v>
      </c>
      <c r="J160" s="51">
        <f>H160*I160</f>
        <v>6.4750000000000002E-2</v>
      </c>
    </row>
    <row r="161" spans="1:10" ht="14.25" customHeight="1" x14ac:dyDescent="0.2">
      <c r="A161" s="64" t="s">
        <v>95</v>
      </c>
      <c r="B161" s="198">
        <v>9875</v>
      </c>
      <c r="C161" s="49" t="s">
        <v>51</v>
      </c>
      <c r="D161" s="49" t="s">
        <v>257</v>
      </c>
      <c r="E161" s="235" t="s">
        <v>98</v>
      </c>
      <c r="F161" s="235"/>
      <c r="G161" s="198" t="s">
        <v>255</v>
      </c>
      <c r="H161" s="50">
        <v>1.0609999999999999</v>
      </c>
      <c r="I161" s="51">
        <v>4</v>
      </c>
      <c r="J161" s="51">
        <f>H161*I161</f>
        <v>4.2439999999999998</v>
      </c>
    </row>
    <row r="162" spans="1:10" x14ac:dyDescent="0.2">
      <c r="A162" s="52"/>
      <c r="B162" s="52"/>
      <c r="C162" s="53"/>
      <c r="D162" s="54"/>
      <c r="E162" s="198"/>
      <c r="F162" s="198"/>
      <c r="G162" s="198"/>
      <c r="H162" s="50"/>
      <c r="I162" s="51"/>
      <c r="J162" s="51"/>
    </row>
    <row r="163" spans="1:10" x14ac:dyDescent="0.2">
      <c r="A163" s="40"/>
      <c r="B163" s="40"/>
      <c r="C163" s="55"/>
      <c r="D163" s="56"/>
      <c r="E163" s="199" t="s">
        <v>104</v>
      </c>
      <c r="F163" s="58">
        <v>0</v>
      </c>
      <c r="G163" s="199" t="s">
        <v>105</v>
      </c>
      <c r="H163" s="58">
        <v>0</v>
      </c>
      <c r="I163" s="199" t="s">
        <v>106</v>
      </c>
      <c r="J163" s="58">
        <v>0</v>
      </c>
    </row>
    <row r="164" spans="1:10" ht="14.25" customHeight="1" x14ac:dyDescent="0.2">
      <c r="A164" s="40"/>
      <c r="B164" s="40"/>
      <c r="C164" s="55"/>
      <c r="D164" s="56"/>
      <c r="E164" s="199" t="s">
        <v>107</v>
      </c>
      <c r="F164" s="59">
        <f>J164-J157</f>
        <v>2.3969574199999997</v>
      </c>
      <c r="G164" s="199"/>
      <c r="H164" s="236" t="s">
        <v>108</v>
      </c>
      <c r="I164" s="236"/>
      <c r="J164" s="59">
        <f>J157*1.299</f>
        <v>10.413537419999999</v>
      </c>
    </row>
    <row r="165" spans="1:10" x14ac:dyDescent="0.2">
      <c r="A165" s="40"/>
      <c r="B165" s="40"/>
      <c r="C165" s="55"/>
      <c r="D165" s="55"/>
      <c r="E165" s="55"/>
      <c r="F165" s="60"/>
      <c r="G165" s="55"/>
      <c r="H165" s="55"/>
      <c r="I165" s="55"/>
      <c r="J165" s="60"/>
    </row>
    <row r="166" spans="1:10" ht="15" x14ac:dyDescent="0.2">
      <c r="A166" s="41" t="s">
        <v>79</v>
      </c>
      <c r="B166" s="41" t="s">
        <v>7</v>
      </c>
      <c r="C166" s="42" t="s">
        <v>8</v>
      </c>
      <c r="D166" s="42" t="s">
        <v>9</v>
      </c>
      <c r="E166" s="42" t="s">
        <v>91</v>
      </c>
      <c r="F166" s="42"/>
      <c r="G166" s="41" t="s">
        <v>10</v>
      </c>
      <c r="H166" s="69" t="s">
        <v>11</v>
      </c>
      <c r="I166" s="41" t="s">
        <v>92</v>
      </c>
      <c r="J166" s="41" t="s">
        <v>14</v>
      </c>
    </row>
    <row r="167" spans="1:10" ht="14.25" customHeight="1" x14ac:dyDescent="0.2">
      <c r="A167" s="43" t="s">
        <v>93</v>
      </c>
      <c r="B167" s="43" t="s">
        <v>80</v>
      </c>
      <c r="C167" s="44" t="s">
        <v>165</v>
      </c>
      <c r="D167" s="44" t="s">
        <v>81</v>
      </c>
      <c r="E167" s="44"/>
      <c r="F167" s="44"/>
      <c r="G167" s="43" t="s">
        <v>99</v>
      </c>
      <c r="H167" s="45">
        <v>1</v>
      </c>
      <c r="I167" s="47"/>
      <c r="J167" s="47">
        <f>SUM(J168:J179)</f>
        <v>517.71999999999991</v>
      </c>
    </row>
    <row r="168" spans="1:10" ht="25.5" x14ac:dyDescent="0.2">
      <c r="A168" s="198" t="s">
        <v>130</v>
      </c>
      <c r="B168" s="198">
        <v>88248</v>
      </c>
      <c r="C168" s="49" t="s">
        <v>51</v>
      </c>
      <c r="D168" s="49" t="s">
        <v>134</v>
      </c>
      <c r="E168" s="198" t="s">
        <v>245</v>
      </c>
      <c r="F168" s="198"/>
      <c r="G168" s="198" t="s">
        <v>112</v>
      </c>
      <c r="H168" s="50">
        <v>10</v>
      </c>
      <c r="I168" s="51">
        <v>14.5</v>
      </c>
      <c r="J168" s="51">
        <f t="shared" ref="J168:J179" si="3">TRUNC((H168*I168),2)</f>
        <v>145</v>
      </c>
    </row>
    <row r="169" spans="1:10" ht="25.5" x14ac:dyDescent="0.2">
      <c r="A169" s="198" t="s">
        <v>130</v>
      </c>
      <c r="B169" s="198">
        <v>88267</v>
      </c>
      <c r="C169" s="49" t="s">
        <v>51</v>
      </c>
      <c r="D169" s="49" t="s">
        <v>132</v>
      </c>
      <c r="E169" s="198" t="s">
        <v>245</v>
      </c>
      <c r="F169" s="198"/>
      <c r="G169" s="198" t="s">
        <v>112</v>
      </c>
      <c r="H169" s="50">
        <v>10</v>
      </c>
      <c r="I169" s="51">
        <v>18.399999999999999</v>
      </c>
      <c r="J169" s="51">
        <f t="shared" si="3"/>
        <v>184</v>
      </c>
    </row>
    <row r="170" spans="1:10" x14ac:dyDescent="0.2">
      <c r="A170" s="198" t="s">
        <v>95</v>
      </c>
      <c r="B170" s="198">
        <v>3529</v>
      </c>
      <c r="C170" s="49" t="s">
        <v>51</v>
      </c>
      <c r="D170" s="49" t="s">
        <v>259</v>
      </c>
      <c r="E170" s="198" t="s">
        <v>98</v>
      </c>
      <c r="F170" s="198"/>
      <c r="G170" s="198" t="s">
        <v>260</v>
      </c>
      <c r="H170" s="50">
        <v>1</v>
      </c>
      <c r="I170" s="51">
        <v>0.79</v>
      </c>
      <c r="J170" s="51">
        <f t="shared" si="3"/>
        <v>0.79</v>
      </c>
    </row>
    <row r="171" spans="1:10" x14ac:dyDescent="0.2">
      <c r="A171" s="198" t="s">
        <v>95</v>
      </c>
      <c r="B171" s="198">
        <v>7139</v>
      </c>
      <c r="C171" s="49" t="s">
        <v>51</v>
      </c>
      <c r="D171" s="49" t="s">
        <v>261</v>
      </c>
      <c r="E171" s="198" t="s">
        <v>98</v>
      </c>
      <c r="F171" s="198"/>
      <c r="G171" s="198" t="s">
        <v>99</v>
      </c>
      <c r="H171" s="50">
        <v>2</v>
      </c>
      <c r="I171" s="51">
        <v>1.34</v>
      </c>
      <c r="J171" s="51">
        <f t="shared" si="3"/>
        <v>2.68</v>
      </c>
    </row>
    <row r="172" spans="1:10" ht="25.5" x14ac:dyDescent="0.2">
      <c r="A172" s="198" t="s">
        <v>95</v>
      </c>
      <c r="B172" s="198">
        <v>116740</v>
      </c>
      <c r="C172" s="49" t="s">
        <v>51</v>
      </c>
      <c r="D172" s="49" t="s">
        <v>262</v>
      </c>
      <c r="E172" s="198" t="s">
        <v>98</v>
      </c>
      <c r="F172" s="198"/>
      <c r="G172" s="198" t="s">
        <v>99</v>
      </c>
      <c r="H172" s="50">
        <v>1</v>
      </c>
      <c r="I172" s="51">
        <v>13.77</v>
      </c>
      <c r="J172" s="51">
        <f t="shared" si="3"/>
        <v>13.77</v>
      </c>
    </row>
    <row r="173" spans="1:10" x14ac:dyDescent="0.2">
      <c r="A173" s="198" t="s">
        <v>95</v>
      </c>
      <c r="B173" s="198">
        <v>3536</v>
      </c>
      <c r="C173" s="49" t="s">
        <v>51</v>
      </c>
      <c r="D173" s="49" t="s">
        <v>263</v>
      </c>
      <c r="E173" s="198" t="s">
        <v>98</v>
      </c>
      <c r="F173" s="198"/>
      <c r="G173" s="198" t="s">
        <v>99</v>
      </c>
      <c r="H173" s="50">
        <v>9</v>
      </c>
      <c r="I173" s="51">
        <v>2.35</v>
      </c>
      <c r="J173" s="51">
        <f t="shared" si="3"/>
        <v>21.15</v>
      </c>
    </row>
    <row r="174" spans="1:10" x14ac:dyDescent="0.2">
      <c r="A174" s="198" t="s">
        <v>95</v>
      </c>
      <c r="B174" s="198" t="s">
        <v>264</v>
      </c>
      <c r="C174" s="49" t="s">
        <v>24</v>
      </c>
      <c r="D174" s="49" t="s">
        <v>265</v>
      </c>
      <c r="E174" s="198" t="s">
        <v>98</v>
      </c>
      <c r="F174" s="198"/>
      <c r="G174" s="198" t="s">
        <v>99</v>
      </c>
      <c r="H174" s="50">
        <v>1</v>
      </c>
      <c r="I174" s="51">
        <v>6.78</v>
      </c>
      <c r="J174" s="51">
        <f t="shared" si="3"/>
        <v>6.78</v>
      </c>
    </row>
    <row r="175" spans="1:10" ht="25.5" x14ac:dyDescent="0.2">
      <c r="A175" s="198" t="s">
        <v>95</v>
      </c>
      <c r="B175" s="198">
        <v>11677</v>
      </c>
      <c r="C175" s="49" t="s">
        <v>51</v>
      </c>
      <c r="D175" s="49" t="s">
        <v>266</v>
      </c>
      <c r="E175" s="198" t="s">
        <v>98</v>
      </c>
      <c r="F175" s="198"/>
      <c r="G175" s="198" t="s">
        <v>99</v>
      </c>
      <c r="H175" s="50">
        <v>1</v>
      </c>
      <c r="I175" s="51">
        <v>30.19</v>
      </c>
      <c r="J175" s="51">
        <f t="shared" si="3"/>
        <v>30.19</v>
      </c>
    </row>
    <row r="176" spans="1:10" x14ac:dyDescent="0.2">
      <c r="A176" s="198" t="s">
        <v>95</v>
      </c>
      <c r="B176" s="198">
        <v>3540</v>
      </c>
      <c r="C176" s="49" t="s">
        <v>51</v>
      </c>
      <c r="D176" s="49" t="s">
        <v>267</v>
      </c>
      <c r="E176" s="198" t="s">
        <v>98</v>
      </c>
      <c r="F176" s="198"/>
      <c r="G176" s="198" t="s">
        <v>99</v>
      </c>
      <c r="H176" s="50">
        <v>5</v>
      </c>
      <c r="I176" s="51">
        <v>6.04</v>
      </c>
      <c r="J176" s="51">
        <f t="shared" si="3"/>
        <v>30.2</v>
      </c>
    </row>
    <row r="177" spans="1:10" x14ac:dyDescent="0.2">
      <c r="A177" s="198" t="s">
        <v>95</v>
      </c>
      <c r="B177" s="198">
        <v>3501</v>
      </c>
      <c r="C177" s="49" t="s">
        <v>51</v>
      </c>
      <c r="D177" s="49" t="s">
        <v>268</v>
      </c>
      <c r="E177" s="198" t="s">
        <v>98</v>
      </c>
      <c r="F177" s="198"/>
      <c r="G177" s="198" t="s">
        <v>99</v>
      </c>
      <c r="H177" s="50">
        <v>2</v>
      </c>
      <c r="I177" s="51">
        <v>4.66</v>
      </c>
      <c r="J177" s="51">
        <f t="shared" si="3"/>
        <v>9.32</v>
      </c>
    </row>
    <row r="178" spans="1:10" ht="25.5" x14ac:dyDescent="0.2">
      <c r="A178" s="198" t="s">
        <v>95</v>
      </c>
      <c r="B178" s="198">
        <v>813</v>
      </c>
      <c r="C178" s="49" t="s">
        <v>51</v>
      </c>
      <c r="D178" s="49" t="s">
        <v>307</v>
      </c>
      <c r="E178" s="198" t="s">
        <v>98</v>
      </c>
      <c r="F178" s="198"/>
      <c r="G178" s="198" t="s">
        <v>99</v>
      </c>
      <c r="H178" s="50">
        <v>1</v>
      </c>
      <c r="I178" s="51">
        <v>4.49</v>
      </c>
      <c r="J178" s="51">
        <f t="shared" si="3"/>
        <v>4.49</v>
      </c>
    </row>
    <row r="179" spans="1:10" x14ac:dyDescent="0.2">
      <c r="A179" s="198" t="s">
        <v>95</v>
      </c>
      <c r="B179" s="198" t="s">
        <v>269</v>
      </c>
      <c r="C179" s="49" t="s">
        <v>24</v>
      </c>
      <c r="D179" s="49" t="s">
        <v>270</v>
      </c>
      <c r="E179" s="198" t="s">
        <v>98</v>
      </c>
      <c r="F179" s="198"/>
      <c r="G179" s="198" t="s">
        <v>99</v>
      </c>
      <c r="H179" s="50">
        <v>1</v>
      </c>
      <c r="I179" s="51">
        <v>69.349999999999994</v>
      </c>
      <c r="J179" s="51">
        <f t="shared" si="3"/>
        <v>69.349999999999994</v>
      </c>
    </row>
    <row r="180" spans="1:10" x14ac:dyDescent="0.2">
      <c r="A180" s="70"/>
      <c r="B180" s="70"/>
      <c r="C180" s="71"/>
      <c r="D180" s="86"/>
      <c r="E180" s="199" t="s">
        <v>104</v>
      </c>
      <c r="F180" s="58">
        <v>108.7212413</v>
      </c>
      <c r="G180" s="199" t="s">
        <v>105</v>
      </c>
      <c r="H180" s="58">
        <v>94.48</v>
      </c>
      <c r="I180" s="199" t="s">
        <v>106</v>
      </c>
      <c r="J180" s="58">
        <v>203.2</v>
      </c>
    </row>
    <row r="181" spans="1:10" ht="25.5" x14ac:dyDescent="0.2">
      <c r="A181" s="40"/>
      <c r="B181" s="40"/>
      <c r="C181" s="55"/>
      <c r="E181" s="199" t="s">
        <v>107</v>
      </c>
      <c r="F181" s="59">
        <f>J181-J167</f>
        <v>154.79827999999998</v>
      </c>
      <c r="G181" s="199"/>
      <c r="H181" s="199" t="s">
        <v>108</v>
      </c>
      <c r="I181" s="199"/>
      <c r="J181" s="59">
        <f>J167*1.299</f>
        <v>672.51827999999989</v>
      </c>
    </row>
    <row r="183" spans="1:10" x14ac:dyDescent="0.2">
      <c r="E183" t="str">
        <f>'PLANILHA ORÇAMENTÁRIA'!F38</f>
        <v>Augusto Corrêa/PA, 15 de dezembro de 2021</v>
      </c>
    </row>
    <row r="187" spans="1:10" x14ac:dyDescent="0.2">
      <c r="D187" t="str">
        <f>'PLANILHA ORÇAMENTÁRIA'!D42</f>
        <v>___________________________________________________________</v>
      </c>
    </row>
    <row r="188" spans="1:10" x14ac:dyDescent="0.2">
      <c r="D188" t="str">
        <f>'PLANILHA ORÇAMENTÁRIA'!D43</f>
        <v>ENGª LAIANNY CRISTINNY RIBEIRO DE OLIVEIRA - CREA/PA 1517817536</v>
      </c>
    </row>
  </sheetData>
  <mergeCells count="68">
    <mergeCell ref="A1:D1"/>
    <mergeCell ref="E1:F1"/>
    <mergeCell ref="G1:H1"/>
    <mergeCell ref="I1:J1"/>
    <mergeCell ref="A2:D2"/>
    <mergeCell ref="E2:F2"/>
    <mergeCell ref="G2:H2"/>
    <mergeCell ref="I2:J2"/>
    <mergeCell ref="A3:J3"/>
    <mergeCell ref="A4:J4"/>
    <mergeCell ref="E6:F6"/>
    <mergeCell ref="E7:F7"/>
    <mergeCell ref="E8:F8"/>
    <mergeCell ref="E9:F9"/>
    <mergeCell ref="H12:I12"/>
    <mergeCell ref="E14:F14"/>
    <mergeCell ref="E15:F15"/>
    <mergeCell ref="E16:F16"/>
    <mergeCell ref="E17:F17"/>
    <mergeCell ref="E18:F18"/>
    <mergeCell ref="E19:F19"/>
    <mergeCell ref="E20:F20"/>
    <mergeCell ref="H23:I23"/>
    <mergeCell ref="E25:F25"/>
    <mergeCell ref="E26:F26"/>
    <mergeCell ref="E27:F27"/>
    <mergeCell ref="E28:F28"/>
    <mergeCell ref="E29:F29"/>
    <mergeCell ref="H32:I32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133:F133"/>
    <mergeCell ref="E134:F134"/>
    <mergeCell ref="E135:F135"/>
    <mergeCell ref="E136:F136"/>
    <mergeCell ref="E137:F137"/>
    <mergeCell ref="E138:F138"/>
    <mergeCell ref="H141:I141"/>
    <mergeCell ref="E145:F145"/>
    <mergeCell ref="E146:F146"/>
    <mergeCell ref="E147:F147"/>
    <mergeCell ref="E148:F148"/>
    <mergeCell ref="E149:F149"/>
    <mergeCell ref="E150:F150"/>
    <mergeCell ref="H153:I153"/>
    <mergeCell ref="E156:F156"/>
    <mergeCell ref="E157:F157"/>
    <mergeCell ref="E158:F158"/>
    <mergeCell ref="E159:F159"/>
    <mergeCell ref="E160:F160"/>
    <mergeCell ref="E161:F161"/>
    <mergeCell ref="H164:I164"/>
  </mergeCells>
  <pageMargins left="0.51181102362204722" right="0.51181102362204722" top="0.78740157480314965" bottom="0.70866141732283472" header="0.31496062992125984" footer="0.31496062992125984"/>
  <pageSetup paperSize="9" scale="70" firstPageNumber="0" fitToHeight="0" orientation="landscape" horizontalDpi="300" verticalDpi="300" r:id="rId1"/>
  <headerFooter>
    <oddHeader>&amp;L&amp;G&amp;C&amp;"Times New Roman,Normal"&amp;10ESTADO DO PARÁ
PREFEITURA MUNICIPAL DE AUGUSTO CORRÊA
SECRETARIA MUNICIPAL DE PLANEJAMENTO - SEMPLAN&amp;R&amp;G</oddHeader>
    <oddFooter>&amp;L &amp;C Praça São Miguel, 60, Bairro: São Miguel - CEP 68610-000&amp;RPágina  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48"/>
  <sheetViews>
    <sheetView showOutlineSymbols="0" zoomScale="85" zoomScaleNormal="85" workbookViewId="0">
      <selection activeCell="B48" sqref="B48"/>
    </sheetView>
  </sheetViews>
  <sheetFormatPr defaultRowHeight="14.25" x14ac:dyDescent="0.2"/>
  <cols>
    <col min="1" max="1" width="8" style="87" customWidth="1"/>
    <col min="2" max="2" width="60.75" style="87" customWidth="1"/>
    <col min="3" max="3" width="10.375" style="87" customWidth="1"/>
    <col min="4" max="257" width="8" style="87" customWidth="1"/>
    <col min="258" max="258" width="60.75" style="87" customWidth="1"/>
    <col min="259" max="513" width="8" style="87" customWidth="1"/>
    <col min="514" max="514" width="60.75" style="87" customWidth="1"/>
    <col min="515" max="769" width="8" style="87" customWidth="1"/>
    <col min="770" max="770" width="60.75" style="87" customWidth="1"/>
    <col min="771" max="1025" width="8" style="87" customWidth="1"/>
  </cols>
  <sheetData>
    <row r="1" spans="1:4" ht="15" x14ac:dyDescent="0.25">
      <c r="A1" s="88"/>
      <c r="B1" s="89"/>
      <c r="C1" s="90"/>
    </row>
    <row r="2" spans="1:4" ht="39.75" customHeight="1" x14ac:dyDescent="0.2">
      <c r="A2" s="245" t="str">
        <f>'PLANILHA ORÇAMENTÁRIA'!A1:D1</f>
        <v>CONSTRUÇÃO DE SISTEMA DE ABASTECIMENTO DE ÁGUA EM 11(ONZE) ESCOLAS NO MUNICÍPIO DE AUGUSTO CORRÊA</v>
      </c>
      <c r="B2" s="245"/>
      <c r="C2" s="245"/>
      <c r="D2" s="91"/>
    </row>
    <row r="3" spans="1:4" ht="31.5" customHeight="1" x14ac:dyDescent="0.2">
      <c r="A3" s="246" t="str">
        <f>'PLANILHA ORÇAMENTÁRIA'!A2:D2</f>
        <v xml:space="preserve">ESCOLA: E.M.E.F. MARIA HONORINA ESPÍRITO SANTO DA CUNHA  </v>
      </c>
      <c r="B3" s="246"/>
      <c r="C3" s="246"/>
      <c r="D3" s="91"/>
    </row>
    <row r="4" spans="1:4" ht="14.25" customHeight="1" x14ac:dyDescent="0.2"/>
    <row r="5" spans="1:4" ht="15.75" customHeight="1" x14ac:dyDescent="0.2">
      <c r="A5" s="247" t="s">
        <v>271</v>
      </c>
      <c r="B5" s="247"/>
      <c r="C5" s="247"/>
    </row>
    <row r="6" spans="1:4" ht="16.5" customHeight="1" x14ac:dyDescent="0.2">
      <c r="A6" s="92"/>
      <c r="B6" s="93"/>
      <c r="C6" s="94" t="s">
        <v>272</v>
      </c>
    </row>
    <row r="7" spans="1:4" ht="15" x14ac:dyDescent="0.2">
      <c r="A7" s="95" t="s">
        <v>273</v>
      </c>
      <c r="B7" s="96" t="s">
        <v>274</v>
      </c>
      <c r="C7" s="97">
        <f>SUM(C8:C11)</f>
        <v>4.7099999999999996E-2</v>
      </c>
    </row>
    <row r="8" spans="1:4" ht="28.5" x14ac:dyDescent="0.2">
      <c r="A8" s="98"/>
      <c r="B8" s="99" t="s">
        <v>275</v>
      </c>
      <c r="C8" s="100">
        <v>3.4299999999999997E-2</v>
      </c>
    </row>
    <row r="9" spans="1:4" x14ac:dyDescent="0.2">
      <c r="A9" s="98"/>
      <c r="B9" s="101" t="s">
        <v>276</v>
      </c>
      <c r="C9" s="102">
        <v>1.4E-3</v>
      </c>
    </row>
    <row r="10" spans="1:4" x14ac:dyDescent="0.2">
      <c r="A10" s="98"/>
      <c r="B10" s="101" t="s">
        <v>277</v>
      </c>
      <c r="C10" s="102">
        <v>1.4E-3</v>
      </c>
    </row>
    <row r="11" spans="1:4" x14ac:dyDescent="0.2">
      <c r="A11" s="98"/>
      <c r="B11" s="101" t="s">
        <v>278</v>
      </c>
      <c r="C11" s="102">
        <v>0.01</v>
      </c>
    </row>
    <row r="12" spans="1:4" ht="15" x14ac:dyDescent="0.2">
      <c r="A12" s="103"/>
      <c r="B12" s="101"/>
      <c r="C12" s="104"/>
    </row>
    <row r="13" spans="1:4" ht="15" x14ac:dyDescent="0.2">
      <c r="A13" s="95" t="s">
        <v>279</v>
      </c>
      <c r="B13" s="96" t="s">
        <v>280</v>
      </c>
      <c r="C13" s="97">
        <f>SUM(C14:C14)</f>
        <v>9.4000000000000004E-3</v>
      </c>
    </row>
    <row r="14" spans="1:4" x14ac:dyDescent="0.2">
      <c r="A14" s="105"/>
      <c r="B14" s="101" t="s">
        <v>281</v>
      </c>
      <c r="C14" s="102">
        <v>9.4000000000000004E-3</v>
      </c>
    </row>
    <row r="15" spans="1:4" ht="15" x14ac:dyDescent="0.2">
      <c r="A15" s="103"/>
      <c r="B15" s="101"/>
      <c r="C15" s="106"/>
    </row>
    <row r="16" spans="1:4" ht="15" x14ac:dyDescent="0.2">
      <c r="A16" s="95" t="s">
        <v>175</v>
      </c>
      <c r="B16" s="96" t="s">
        <v>282</v>
      </c>
      <c r="C16" s="97">
        <f>SUM(C17:C18)</f>
        <v>6.7400000000000002E-2</v>
      </c>
    </row>
    <row r="17" spans="1:3" x14ac:dyDescent="0.2">
      <c r="A17" s="103"/>
      <c r="B17" s="101" t="s">
        <v>283</v>
      </c>
      <c r="C17" s="107">
        <v>6.7400000000000002E-2</v>
      </c>
    </row>
    <row r="18" spans="1:3" x14ac:dyDescent="0.2">
      <c r="A18" s="103"/>
      <c r="B18" s="101"/>
      <c r="C18" s="107"/>
    </row>
    <row r="19" spans="1:3" ht="15" x14ac:dyDescent="0.2">
      <c r="A19" s="95" t="s">
        <v>284</v>
      </c>
      <c r="B19" s="96" t="s">
        <v>285</v>
      </c>
      <c r="C19" s="97">
        <f>SUM(C20:C23)</f>
        <v>0.13150000000000001</v>
      </c>
    </row>
    <row r="20" spans="1:3" x14ac:dyDescent="0.2">
      <c r="A20" s="105"/>
      <c r="B20" s="101" t="s">
        <v>286</v>
      </c>
      <c r="C20" s="102">
        <v>0.05</v>
      </c>
    </row>
    <row r="21" spans="1:3" x14ac:dyDescent="0.2">
      <c r="A21" s="105"/>
      <c r="B21" s="101" t="s">
        <v>287</v>
      </c>
      <c r="C21" s="102">
        <v>6.4999999999999997E-3</v>
      </c>
    </row>
    <row r="22" spans="1:3" x14ac:dyDescent="0.2">
      <c r="A22" s="105"/>
      <c r="B22" s="101" t="s">
        <v>288</v>
      </c>
      <c r="C22" s="102">
        <v>0.03</v>
      </c>
    </row>
    <row r="23" spans="1:3" x14ac:dyDescent="0.2">
      <c r="A23" s="103"/>
      <c r="B23" s="101" t="s">
        <v>289</v>
      </c>
      <c r="C23" s="107">
        <v>4.4999999999999998E-2</v>
      </c>
    </row>
    <row r="24" spans="1:3" x14ac:dyDescent="0.2">
      <c r="A24" s="103"/>
      <c r="B24" s="101"/>
      <c r="C24" s="108"/>
    </row>
    <row r="25" spans="1:3" ht="15" x14ac:dyDescent="0.2">
      <c r="A25" s="109"/>
      <c r="B25" s="110" t="s">
        <v>290</v>
      </c>
      <c r="C25" s="111">
        <f>((100%+C7)*(100%+C13)*(100%+C16)/(100%-C19))-1</f>
        <v>0.29899905662176152</v>
      </c>
    </row>
    <row r="26" spans="1:3" ht="29.45" customHeight="1" x14ac:dyDescent="0.2">
      <c r="A26" s="248" t="s">
        <v>291</v>
      </c>
      <c r="B26" s="248"/>
      <c r="C26" s="248"/>
    </row>
    <row r="27" spans="1:3" ht="19.899999999999999" customHeight="1" x14ac:dyDescent="0.25">
      <c r="A27" s="112"/>
      <c r="B27" s="113" t="s">
        <v>292</v>
      </c>
      <c r="C27" s="114"/>
    </row>
    <row r="28" spans="1:3" x14ac:dyDescent="0.2">
      <c r="A28" s="115"/>
      <c r="B28" s="116"/>
      <c r="C28" s="117"/>
    </row>
    <row r="29" spans="1:3" x14ac:dyDescent="0.2">
      <c r="A29" s="115"/>
      <c r="B29" s="116"/>
      <c r="C29" s="117"/>
    </row>
    <row r="30" spans="1:3" x14ac:dyDescent="0.2">
      <c r="A30" s="115"/>
      <c r="B30" s="116"/>
      <c r="C30" s="117"/>
    </row>
    <row r="31" spans="1:3" x14ac:dyDescent="0.2">
      <c r="A31" s="115"/>
      <c r="B31" s="116"/>
      <c r="C31" s="117"/>
    </row>
    <row r="32" spans="1:3" x14ac:dyDescent="0.2">
      <c r="A32" s="115"/>
      <c r="B32" s="116"/>
      <c r="C32" s="117"/>
    </row>
    <row r="33" spans="1:3" x14ac:dyDescent="0.2">
      <c r="A33" s="118" t="s">
        <v>293</v>
      </c>
      <c r="B33" s="119" t="s">
        <v>294</v>
      </c>
      <c r="C33" s="117"/>
    </row>
    <row r="34" spans="1:3" x14ac:dyDescent="0.2">
      <c r="A34" s="118" t="s">
        <v>295</v>
      </c>
      <c r="B34" s="119" t="s">
        <v>296</v>
      </c>
      <c r="C34" s="117"/>
    </row>
    <row r="35" spans="1:3" x14ac:dyDescent="0.2">
      <c r="A35" s="118" t="s">
        <v>297</v>
      </c>
      <c r="B35" s="119" t="s">
        <v>298</v>
      </c>
      <c r="C35" s="117"/>
    </row>
    <row r="36" spans="1:3" x14ac:dyDescent="0.2">
      <c r="A36" s="118" t="s">
        <v>299</v>
      </c>
      <c r="B36" s="119" t="s">
        <v>300</v>
      </c>
      <c r="C36" s="117"/>
    </row>
    <row r="37" spans="1:3" x14ac:dyDescent="0.2">
      <c r="A37" s="118" t="s">
        <v>301</v>
      </c>
      <c r="B37" s="119" t="s">
        <v>302</v>
      </c>
      <c r="C37" s="117"/>
    </row>
    <row r="38" spans="1:3" x14ac:dyDescent="0.2">
      <c r="A38" s="118" t="s">
        <v>303</v>
      </c>
      <c r="B38" s="119" t="s">
        <v>304</v>
      </c>
      <c r="C38" s="117"/>
    </row>
    <row r="39" spans="1:3" x14ac:dyDescent="0.2">
      <c r="A39" s="120" t="s">
        <v>305</v>
      </c>
      <c r="B39" s="121" t="s">
        <v>306</v>
      </c>
      <c r="C39" s="122"/>
    </row>
    <row r="42" spans="1:3" x14ac:dyDescent="0.2">
      <c r="B42" s="249" t="str">
        <f>'PLANILHA ORÇAMENTÁRIA'!F38</f>
        <v>Augusto Corrêa/PA, 15 de dezembro de 2021</v>
      </c>
      <c r="C42" s="249"/>
    </row>
    <row r="44" spans="1:3" x14ac:dyDescent="0.2">
      <c r="B44" s="123"/>
    </row>
    <row r="45" spans="1:3" x14ac:dyDescent="0.2">
      <c r="B45" s="123"/>
    </row>
    <row r="46" spans="1:3" x14ac:dyDescent="0.2">
      <c r="B46" s="124" t="str">
        <f>'PLANILHA ORÇAMENTÁRIA'!D42</f>
        <v>___________________________________________________________</v>
      </c>
    </row>
    <row r="47" spans="1:3" x14ac:dyDescent="0.2">
      <c r="B47" s="125" t="str">
        <f>'PLANILHA ORÇAMENTÁRIA'!D43</f>
        <v>ENGª LAIANNY CRISTINNY RIBEIRO DE OLIVEIRA - CREA/PA 1517817536</v>
      </c>
    </row>
    <row r="48" spans="1:3" x14ac:dyDescent="0.2">
      <c r="B48" s="125"/>
    </row>
  </sheetData>
  <mergeCells count="5">
    <mergeCell ref="A2:C2"/>
    <mergeCell ref="A3:C3"/>
    <mergeCell ref="A5:C5"/>
    <mergeCell ref="A26:C26"/>
    <mergeCell ref="B42:C42"/>
  </mergeCells>
  <printOptions horizontalCentered="1"/>
  <pageMargins left="0.59055118110236227" right="0.19685039370078741" top="1.1811023622047245" bottom="0.59055118110236227" header="0.31496062992125984" footer="0.51181102362204722"/>
  <pageSetup paperSize="9" scale="96" firstPageNumber="0" orientation="portrait" horizontalDpi="300" verticalDpi="300" r:id="rId1"/>
  <headerFooter>
    <oddHeader>&amp;L&amp;G&amp;C&amp;"Times New Roman,Normal"&amp;10ESTADO DO PARÁ
PREFEITURA MUNICIPAL DE AUGUSTO CORRÊA
SECRETARIA MUNICIPAL DE PLANEJAMENTO - SEMPLAN&amp;R&amp;G</oddHeader>
    <oddFooter>&amp;CPraça São Miguel, 60, Bairro: São Miguel - CEP 68610-000&amp;RPágina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PLANILHA ORÇAMENTÁRIA</vt:lpstr>
      <vt:lpstr>CRONOGRAMA</vt:lpstr>
      <vt:lpstr>CPUs</vt:lpstr>
      <vt:lpstr>BDI</vt:lpstr>
      <vt:lpstr>CPUs!Area_de_impressao</vt:lpstr>
      <vt:lpstr>CRONOGRAMA!Area_de_impressao</vt:lpstr>
      <vt:lpstr>'PLANILHA ORÇAMENTÁRIA'!Area_de_impressao</vt:lpstr>
      <vt:lpstr>BDI!Print_Area</vt:lpstr>
      <vt:lpstr>CPUs!Print_Area</vt:lpstr>
      <vt:lpstr>CRONOGRAMA!Print_Area</vt:lpstr>
      <vt:lpstr>'PLANILHA ORÇAMENTÁRIA'!Print_Area</vt:lpstr>
      <vt:lpstr>CPUs!Print_Titles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dc:description/>
  <cp:lastModifiedBy>Taila</cp:lastModifiedBy>
  <cp:revision>4</cp:revision>
  <cp:lastPrinted>2021-12-17T12:57:48Z</cp:lastPrinted>
  <dcterms:created xsi:type="dcterms:W3CDTF">2021-10-25T15:29:53Z</dcterms:created>
  <dcterms:modified xsi:type="dcterms:W3CDTF">2021-12-17T13:10:26Z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